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uardocenci/Dropbox/__PhD Wisconsin/_11.spring_20/AAE 215/exams/shareables/"/>
    </mc:Choice>
  </mc:AlternateContent>
  <xr:revisionPtr revIDLastSave="0" documentId="13_ncr:1_{C01760E2-8AE1-CB49-A6BC-ACC38FA070B0}" xr6:coauthVersionLast="36" xr6:coauthVersionMax="36" xr10:uidLastSave="{00000000-0000-0000-0000-000000000000}"/>
  <bookViews>
    <workbookView xWindow="3200" yWindow="2060" windowWidth="27580" windowHeight="16940" activeTab="1" xr2:uid="{8546CA37-C64C-F84F-84B2-9B50FF37241E}"/>
  </bookViews>
  <sheets>
    <sheet name="before the tax" sheetId="1" r:id="rId1"/>
    <sheet name="after the tax" sheetId="2" r:id="rId2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R8" i="2"/>
  <c r="U8" i="2"/>
  <c r="W8" i="2"/>
  <c r="R7" i="2"/>
  <c r="U7" i="2"/>
  <c r="W7" i="2"/>
  <c r="R6" i="2"/>
  <c r="U6" i="2"/>
  <c r="W6" i="2"/>
  <c r="R5" i="2"/>
  <c r="U5" i="2"/>
  <c r="W5" i="2"/>
  <c r="R4" i="2"/>
  <c r="U4" i="2"/>
  <c r="W4" i="2"/>
  <c r="N4" i="2"/>
  <c r="B5" i="2"/>
  <c r="B6" i="2"/>
  <c r="B7" i="2"/>
  <c r="B8" i="2"/>
  <c r="E8" i="2"/>
  <c r="D8" i="2"/>
  <c r="K8" i="2"/>
  <c r="E7" i="2"/>
  <c r="D7" i="2"/>
  <c r="K7" i="2"/>
  <c r="E4" i="2"/>
  <c r="D4" i="2"/>
  <c r="K4" i="2"/>
  <c r="E5" i="2"/>
  <c r="D5" i="2"/>
  <c r="K5" i="2"/>
  <c r="E6" i="2"/>
  <c r="D6" i="2"/>
  <c r="K6" i="2"/>
  <c r="J5" i="2"/>
  <c r="J4" i="2"/>
  <c r="J4" i="1"/>
  <c r="L5" i="2"/>
  <c r="M5" i="2"/>
  <c r="J6" i="2"/>
  <c r="L6" i="2"/>
  <c r="M6" i="2"/>
  <c r="J7" i="2"/>
  <c r="L7" i="2"/>
  <c r="M7" i="2"/>
  <c r="J8" i="2"/>
  <c r="L8" i="2"/>
  <c r="M8" i="2"/>
  <c r="L4" i="2"/>
  <c r="M4" i="2"/>
  <c r="N6" i="2"/>
  <c r="N7" i="2"/>
  <c r="N8" i="2"/>
  <c r="N5" i="2"/>
  <c r="E4" i="1"/>
  <c r="D4" i="1"/>
  <c r="F4" i="2"/>
  <c r="G4" i="2"/>
  <c r="H4" i="1"/>
  <c r="G5" i="1"/>
  <c r="G4" i="1"/>
  <c r="J5" i="1"/>
  <c r="K5" i="1"/>
  <c r="L5" i="1"/>
  <c r="J6" i="1"/>
  <c r="K6" i="1"/>
  <c r="L6" i="1"/>
  <c r="J7" i="1"/>
  <c r="K7" i="1"/>
  <c r="L7" i="1"/>
  <c r="J8" i="1"/>
  <c r="K8" i="1"/>
  <c r="L8" i="1"/>
  <c r="K4" i="1"/>
  <c r="B5" i="1"/>
  <c r="E5" i="1"/>
  <c r="D5" i="1"/>
  <c r="Q5" i="2"/>
  <c r="T5" i="2"/>
  <c r="Z5" i="2"/>
  <c r="AA5" i="2"/>
  <c r="B6" i="1"/>
  <c r="E6" i="1"/>
  <c r="D6" i="1"/>
  <c r="Q6" i="2"/>
  <c r="T6" i="2"/>
  <c r="Z6" i="2"/>
  <c r="AA6" i="2"/>
  <c r="B7" i="1"/>
  <c r="E7" i="1"/>
  <c r="D7" i="1"/>
  <c r="Q7" i="2"/>
  <c r="T7" i="2"/>
  <c r="Z7" i="2"/>
  <c r="AA7" i="2"/>
  <c r="B8" i="1"/>
  <c r="E8" i="1"/>
  <c r="Q8" i="2"/>
  <c r="T8" i="2"/>
  <c r="Z8" i="2"/>
  <c r="AA8" i="2"/>
  <c r="AB5" i="2"/>
  <c r="AC5" i="2"/>
  <c r="AB6" i="2"/>
  <c r="AC6" i="2"/>
  <c r="AB7" i="2"/>
  <c r="AC7" i="2"/>
  <c r="AB8" i="2"/>
  <c r="AC8" i="2"/>
  <c r="Q4" i="2"/>
  <c r="T4" i="2"/>
  <c r="AB4" i="2"/>
  <c r="AC4" i="2"/>
  <c r="Z4" i="2"/>
  <c r="AA4" i="2"/>
  <c r="L4" i="1"/>
  <c r="V5" i="2"/>
  <c r="V6" i="2"/>
  <c r="V7" i="2"/>
  <c r="V8" i="2"/>
  <c r="V4" i="2"/>
  <c r="F5" i="1"/>
  <c r="S5" i="2"/>
  <c r="F6" i="1"/>
  <c r="G6" i="1"/>
  <c r="S6" i="2"/>
  <c r="F7" i="1"/>
  <c r="G7" i="1"/>
  <c r="S7" i="2"/>
  <c r="F8" i="1"/>
  <c r="G8" i="1"/>
  <c r="S8" i="2"/>
  <c r="F4" i="1"/>
  <c r="S4" i="2"/>
  <c r="H8" i="2"/>
  <c r="F8" i="2"/>
  <c r="G8" i="2"/>
  <c r="H7" i="2"/>
  <c r="F7" i="2"/>
  <c r="G7" i="2"/>
  <c r="H6" i="2"/>
  <c r="F6" i="2"/>
  <c r="G6" i="2"/>
  <c r="H5" i="2"/>
  <c r="F5" i="2"/>
  <c r="G5" i="2"/>
  <c r="H4" i="2"/>
  <c r="H8" i="1"/>
  <c r="H7" i="1"/>
  <c r="H6" i="1"/>
  <c r="H5" i="1"/>
</calcChain>
</file>

<file path=xl/sharedStrings.xml><?xml version="1.0" encoding="utf-8"?>
<sst xmlns="http://schemas.openxmlformats.org/spreadsheetml/2006/main" count="95" uniqueCount="44">
  <si>
    <t>A</t>
  </si>
  <si>
    <t>B</t>
  </si>
  <si>
    <t>C</t>
  </si>
  <si>
    <t>D</t>
  </si>
  <si>
    <t>E</t>
  </si>
  <si>
    <t xml:space="preserve">intercept </t>
  </si>
  <si>
    <t>slope</t>
  </si>
  <si>
    <t>demand</t>
  </si>
  <si>
    <t>dQ/dP</t>
  </si>
  <si>
    <t>supply</t>
  </si>
  <si>
    <t>(dP/dQ)</t>
  </si>
  <si>
    <t>price</t>
  </si>
  <si>
    <t>quant.</t>
  </si>
  <si>
    <t>inv. slope</t>
  </si>
  <si>
    <t>price elast.</t>
  </si>
  <si>
    <t>curve</t>
  </si>
  <si>
    <t>(P*)</t>
  </si>
  <si>
    <t>(Q*)</t>
  </si>
  <si>
    <t>before</t>
  </si>
  <si>
    <t>(1)</t>
  </si>
  <si>
    <t>(2)</t>
  </si>
  <si>
    <t>increase</t>
  </si>
  <si>
    <t>(3)</t>
  </si>
  <si>
    <t>quantity</t>
  </si>
  <si>
    <t>decrease</t>
  </si>
  <si>
    <t>(4)</t>
  </si>
  <si>
    <t>(5)</t>
  </si>
  <si>
    <t>tax</t>
  </si>
  <si>
    <t>revenue</t>
  </si>
  <si>
    <t>(6)</t>
  </si>
  <si>
    <t>CS</t>
  </si>
  <si>
    <t>PS</t>
  </si>
  <si>
    <t>TS</t>
  </si>
  <si>
    <t>price &amp;</t>
  </si>
  <si>
    <t>loss</t>
  </si>
  <si>
    <t>deadweight</t>
  </si>
  <si>
    <t>producers</t>
  </si>
  <si>
    <t>$</t>
  </si>
  <si>
    <t>%</t>
  </si>
  <si>
    <t>consumers</t>
  </si>
  <si>
    <t>AFTER THE TAX</t>
  </si>
  <si>
    <t>BEFORE THE TAX</t>
  </si>
  <si>
    <t>DWL</t>
  </si>
  <si>
    <t>REV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</si>
</sst>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"/>
    <numFmt numFmtId="165" formatCode="&quot;$&quot;#,##0"/>
    <numFmt numFmtId="166" formatCode="#,##0.0"/>
  </numFmts>
  <fonts count="6" x14ac:knownFonts="1">
    <font>
      <sz val="9"/>
      <color theme="1"/>
      <name val="Helvetica"/>
      <family val="2"/>
    </font>
    <font>
      <b/>
      <sz val="9"/>
      <color theme="1"/>
      <name val="Helvetica"/>
      <family val="2"/>
    </font>
    <font>
      <sz val="9"/>
      <color theme="1"/>
      <name val="Helvetica"/>
      <family val="2"/>
    </font>
    <font>
      <b/>
      <sz val="9"/>
      <color rgb="FF0070C0"/>
      <name val="Helvetica"/>
      <family val="2"/>
    </font>
    <font>
      <sz val="10"/>
      <color rgb="FF0070C0"/>
      <name val="Helvetica"/>
      <family val="2"/>
    </font>
    <font>
      <b/>
      <sz val="9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7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5" fillId="0" borderId="7" xfId="0" quotePrefix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right" vertical="center"/>
    </xf>
    <xf numFmtId="0" fontId="3" fillId="3" borderId="2" xfId="0" applyFont="1" applyFill="1" applyBorder="1" applyAlignment="1">
      <alignment horizontal="left" vertical="center"/>
    </xf>
    <xf numFmtId="0" fontId="3" fillId="3" borderId="8" xfId="0" applyFont="1" applyFill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0" xfId="0" applyNumberFormat="1" applyFont="1" applyBorder="1" applyAlignment="1">
      <alignment horizontal="center" vertical="center"/>
    </xf>
    <xf numFmtId="165" fontId="4" fillId="0" borderId="7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9" fontId="4" fillId="0" borderId="2" xfId="1" applyFont="1" applyBorder="1" applyAlignment="1">
      <alignment horizontal="center" vertical="center"/>
    </xf>
    <xf numFmtId="9" fontId="4" fillId="0" borderId="3" xfId="1" applyFont="1" applyBorder="1" applyAlignment="1">
      <alignment horizontal="center" vertical="center"/>
    </xf>
    <xf numFmtId="166" fontId="4" fillId="0" borderId="2" xfId="0" applyNumberFormat="1" applyFont="1" applyBorder="1" applyAlignment="1">
      <alignment horizontal="center" vertical="center"/>
    </xf>
    <xf numFmtId="166" fontId="4" fillId="0" borderId="0" xfId="0" applyNumberFormat="1" applyFont="1" applyBorder="1" applyAlignment="1">
      <alignment horizontal="center" vertical="center"/>
    </xf>
    <xf numFmtId="166" fontId="4" fillId="0" borderId="7" xfId="0" applyNumberFormat="1" applyFont="1" applyBorder="1" applyAlignment="1">
      <alignment horizontal="center" vertical="center"/>
    </xf>
    <xf numFmtId="9" fontId="4" fillId="0" borderId="0" xfId="1" applyFont="1" applyBorder="1" applyAlignment="1">
      <alignment horizontal="center" vertical="center"/>
    </xf>
    <xf numFmtId="9" fontId="4" fillId="0" borderId="5" xfId="1" applyFont="1" applyBorder="1" applyAlignment="1">
      <alignment horizontal="center" vertical="center"/>
    </xf>
    <xf numFmtId="9" fontId="4" fillId="0" borderId="7" xfId="1" applyFont="1" applyBorder="1" applyAlignment="1">
      <alignment horizontal="center" vertical="center"/>
    </xf>
    <xf numFmtId="9" fontId="4" fillId="0" borderId="8" xfId="1" applyFont="1" applyBorder="1" applyAlignment="1">
      <alignment horizontal="center" vertical="center"/>
    </xf>
    <xf numFmtId="0" fontId="5" fillId="0" borderId="0" xfId="0" quotePrefix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9" fontId="4" fillId="0" borderId="9" xfId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 applyAlignment="1">
      <alignment vertical="center"/>
    </xf>
    <xf numFmtId="164" fontId="0" fillId="0" borderId="0" xfId="0" applyNumberFormat="1" applyAlignment="1">
      <alignment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5" fillId="0" borderId="7" xfId="0" quotePrefix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15348-E928-E244-8D8B-B99B249FA352}">
  <dimension ref="A1:L11"/>
  <sheetViews>
    <sheetView showGridLines="0" zoomScale="185" zoomScaleNormal="185" workbookViewId="0">
      <selection activeCell="F10" sqref="F10"/>
    </sheetView>
  </sheetViews>
  <sheetFormatPr baseColWidth="10" defaultRowHeight="20" customHeight="1" x14ac:dyDescent="0.15"/>
  <cols>
    <col min="1" max="8" width="11" style="1" customWidth="1"/>
    <col min="9" max="16384" width="11" style="1"/>
  </cols>
  <sheetData>
    <row r="1" spans="1:12" ht="20" customHeight="1" x14ac:dyDescent="0.15">
      <c r="A1" s="1" t="s">
        <v>41</v>
      </c>
    </row>
    <row r="2" spans="1:12" ht="20" customHeight="1" x14ac:dyDescent="0.15">
      <c r="A2" s="4" t="s">
        <v>7</v>
      </c>
      <c r="B2" s="63" t="s">
        <v>5</v>
      </c>
      <c r="C2" s="5" t="s">
        <v>6</v>
      </c>
      <c r="D2" s="5" t="s">
        <v>11</v>
      </c>
      <c r="E2" s="5" t="s">
        <v>12</v>
      </c>
      <c r="F2" s="5" t="s">
        <v>13</v>
      </c>
      <c r="G2" s="5" t="s">
        <v>14</v>
      </c>
      <c r="H2" s="6" t="s">
        <v>14</v>
      </c>
    </row>
    <row r="3" spans="1:12" ht="20" customHeight="1" x14ac:dyDescent="0.15">
      <c r="A3" s="7" t="s">
        <v>15</v>
      </c>
      <c r="B3" s="64"/>
      <c r="C3" s="8" t="s">
        <v>10</v>
      </c>
      <c r="D3" s="8" t="s">
        <v>16</v>
      </c>
      <c r="E3" s="8" t="s">
        <v>17</v>
      </c>
      <c r="F3" s="8" t="s">
        <v>8</v>
      </c>
      <c r="G3" s="8" t="s">
        <v>7</v>
      </c>
      <c r="H3" s="9" t="s">
        <v>9</v>
      </c>
      <c r="J3" s="60" t="s">
        <v>30</v>
      </c>
      <c r="K3" s="60" t="s">
        <v>31</v>
      </c>
      <c r="L3" s="60" t="s">
        <v>32</v>
      </c>
    </row>
    <row r="4" spans="1:12" ht="20" customHeight="1" x14ac:dyDescent="0.15">
      <c r="A4" s="10" t="s">
        <v>0</v>
      </c>
      <c r="B4" s="11">
        <v>100</v>
      </c>
      <c r="C4" s="11">
        <v>-0.25</v>
      </c>
      <c r="D4" s="36">
        <f>E4+$B$11</f>
        <v>82</v>
      </c>
      <c r="E4" s="11">
        <f>(B4-$B$11)/(-C4+1)</f>
        <v>72</v>
      </c>
      <c r="F4" s="11">
        <f>1/C4</f>
        <v>-4</v>
      </c>
      <c r="G4" s="12">
        <f>-F4*(D4/E4)</f>
        <v>4.5555555555555554</v>
      </c>
      <c r="H4" s="13">
        <f>1*(D4/E4)</f>
        <v>1.1388888888888888</v>
      </c>
      <c r="J4" s="60">
        <f>(B4-D4)*E4*0.5</f>
        <v>648</v>
      </c>
      <c r="K4" s="60">
        <f>(D4-$B$11)*E4*0.5</f>
        <v>2592</v>
      </c>
      <c r="L4" s="60">
        <f>SUM(J4:K4)</f>
        <v>3240</v>
      </c>
    </row>
    <row r="5" spans="1:12" ht="20" customHeight="1" x14ac:dyDescent="0.15">
      <c r="A5" s="14" t="s">
        <v>1</v>
      </c>
      <c r="B5" s="15">
        <f>B4</f>
        <v>100</v>
      </c>
      <c r="C5" s="15">
        <v>-0.5</v>
      </c>
      <c r="D5" s="37">
        <f>E5+$B$11</f>
        <v>70</v>
      </c>
      <c r="E5" s="15">
        <f t="shared" ref="E5:E8" si="0">(B5-$B$11)/(-C5+1)</f>
        <v>60</v>
      </c>
      <c r="F5" s="15">
        <f t="shared" ref="F5:F8" si="1">1/C5</f>
        <v>-2</v>
      </c>
      <c r="G5" s="16">
        <f>-F5*(D5/E5)</f>
        <v>2.3333333333333335</v>
      </c>
      <c r="H5" s="17">
        <f t="shared" ref="H5:H8" si="2">1*(D5/E5)</f>
        <v>1.1666666666666667</v>
      </c>
      <c r="J5" s="60">
        <f t="shared" ref="J5:J8" si="3">(B5-D5)*E5*0.5</f>
        <v>900</v>
      </c>
      <c r="K5" s="60">
        <f t="shared" ref="K5:K8" si="4">(D5-$B$11)*E5*0.5</f>
        <v>1800</v>
      </c>
      <c r="L5" s="60">
        <f t="shared" ref="L5:L8" si="5">SUM(J5:K5)</f>
        <v>2700</v>
      </c>
    </row>
    <row r="6" spans="1:12" ht="20" customHeight="1" x14ac:dyDescent="0.15">
      <c r="A6" s="14" t="s">
        <v>2</v>
      </c>
      <c r="B6" s="15">
        <f t="shared" ref="B6:B8" si="6">B5</f>
        <v>100</v>
      </c>
      <c r="C6" s="15">
        <v>-1</v>
      </c>
      <c r="D6" s="37">
        <f>E6+$B$11</f>
        <v>55</v>
      </c>
      <c r="E6" s="15">
        <f t="shared" si="0"/>
        <v>45</v>
      </c>
      <c r="F6" s="15">
        <f t="shared" si="1"/>
        <v>-1</v>
      </c>
      <c r="G6" s="16">
        <f>-F6*(D6/E6)</f>
        <v>1.2222222222222223</v>
      </c>
      <c r="H6" s="17">
        <f t="shared" si="2"/>
        <v>1.2222222222222223</v>
      </c>
      <c r="J6" s="71">
        <f t="shared" si="3"/>
        <v>1012.5</v>
      </c>
      <c r="K6" s="71">
        <f t="shared" si="4"/>
        <v>1012.5</v>
      </c>
      <c r="L6" s="71">
        <f t="shared" si="5"/>
        <v>2025</v>
      </c>
    </row>
    <row r="7" spans="1:12" ht="20" customHeight="1" x14ac:dyDescent="0.15">
      <c r="A7" s="14" t="s">
        <v>3</v>
      </c>
      <c r="B7" s="15">
        <f t="shared" si="6"/>
        <v>100</v>
      </c>
      <c r="C7" s="15">
        <v>-2</v>
      </c>
      <c r="D7" s="37">
        <f>E7+$B$11</f>
        <v>40</v>
      </c>
      <c r="E7" s="15">
        <f t="shared" si="0"/>
        <v>30</v>
      </c>
      <c r="F7" s="15">
        <f t="shared" si="1"/>
        <v>-0.5</v>
      </c>
      <c r="G7" s="16">
        <f t="shared" ref="G7:G8" si="7">-F7*(D7/E7)</f>
        <v>0.66666666666666663</v>
      </c>
      <c r="H7" s="17">
        <f t="shared" si="2"/>
        <v>1.3333333333333333</v>
      </c>
      <c r="J7" s="60">
        <f t="shared" si="3"/>
        <v>900</v>
      </c>
      <c r="K7" s="60">
        <f t="shared" si="4"/>
        <v>450</v>
      </c>
      <c r="L7" s="60">
        <f t="shared" si="5"/>
        <v>1350</v>
      </c>
    </row>
    <row r="8" spans="1:12" ht="20" customHeight="1" x14ac:dyDescent="0.15">
      <c r="A8" s="18" t="s">
        <v>4</v>
      </c>
      <c r="B8" s="19">
        <f t="shared" si="6"/>
        <v>100</v>
      </c>
      <c r="C8" s="19">
        <v>-4</v>
      </c>
      <c r="D8" s="38">
        <f>B7-2*E8</f>
        <v>64</v>
      </c>
      <c r="E8" s="19">
        <f t="shared" si="0"/>
        <v>18</v>
      </c>
      <c r="F8" s="19">
        <f t="shared" si="1"/>
        <v>-0.25</v>
      </c>
      <c r="G8" s="20">
        <f t="shared" si="7"/>
        <v>0.88888888888888884</v>
      </c>
      <c r="H8" s="21">
        <f t="shared" si="2"/>
        <v>3.5555555555555554</v>
      </c>
      <c r="J8" s="60">
        <f t="shared" si="3"/>
        <v>324</v>
      </c>
      <c r="K8" s="60">
        <f t="shared" si="4"/>
        <v>486</v>
      </c>
      <c r="L8" s="60">
        <f t="shared" si="5"/>
        <v>810</v>
      </c>
    </row>
    <row r="10" spans="1:12" ht="20" customHeight="1" x14ac:dyDescent="0.15">
      <c r="A10" s="3" t="s">
        <v>9</v>
      </c>
      <c r="B10" s="3" t="s">
        <v>5</v>
      </c>
      <c r="C10" s="3" t="s">
        <v>6</v>
      </c>
    </row>
    <row r="11" spans="1:12" ht="20" customHeight="1" x14ac:dyDescent="0.15">
      <c r="B11" s="2">
        <v>10</v>
      </c>
      <c r="C11" s="2">
        <v>1</v>
      </c>
    </row>
  </sheetData>
  <mergeCells count="1">
    <mergeCell ref="B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12924-A5B2-154D-9E42-E323D378C87C}">
  <dimension ref="A1:AC13"/>
  <sheetViews>
    <sheetView showGridLines="0" tabSelected="1" zoomScale="185" zoomScaleNormal="185" workbookViewId="0">
      <selection activeCell="F11" sqref="F11"/>
    </sheetView>
  </sheetViews>
  <sheetFormatPr baseColWidth="10" defaultRowHeight="20" customHeight="1" x14ac:dyDescent="0.15"/>
  <cols>
    <col min="1" max="16" width="11" style="1" customWidth="1"/>
    <col min="17" max="18" width="8" style="1" customWidth="1"/>
    <col min="19" max="24" width="13" style="1" customWidth="1"/>
    <col min="25" max="16384" width="11" style="1"/>
  </cols>
  <sheetData>
    <row r="1" spans="1:29" ht="20" customHeight="1" x14ac:dyDescent="0.15">
      <c r="A1" s="61" t="s">
        <v>40</v>
      </c>
      <c r="Q1" s="66" t="s">
        <v>19</v>
      </c>
      <c r="R1" s="67"/>
      <c r="S1" s="23" t="s">
        <v>20</v>
      </c>
      <c r="T1" s="23" t="s">
        <v>22</v>
      </c>
      <c r="U1" s="23" t="s">
        <v>25</v>
      </c>
      <c r="V1" s="23" t="s">
        <v>26</v>
      </c>
      <c r="W1" s="23" t="s">
        <v>29</v>
      </c>
      <c r="X1" s="55"/>
    </row>
    <row r="2" spans="1:29" ht="20" customHeight="1" x14ac:dyDescent="0.15">
      <c r="A2" s="4" t="s">
        <v>7</v>
      </c>
      <c r="B2" s="63" t="s">
        <v>5</v>
      </c>
      <c r="C2" s="5" t="s">
        <v>6</v>
      </c>
      <c r="D2" s="5" t="s">
        <v>11</v>
      </c>
      <c r="E2" s="5" t="s">
        <v>12</v>
      </c>
      <c r="F2" s="5" t="s">
        <v>13</v>
      </c>
      <c r="G2" s="5" t="s">
        <v>14</v>
      </c>
      <c r="H2" s="6" t="s">
        <v>14</v>
      </c>
      <c r="I2" s="58"/>
      <c r="J2" s="58"/>
      <c r="K2" s="58"/>
      <c r="L2" s="58"/>
      <c r="M2" s="58"/>
      <c r="N2" s="58"/>
      <c r="O2" s="58"/>
      <c r="P2" s="4" t="s">
        <v>7</v>
      </c>
      <c r="Q2" s="24" t="s">
        <v>33</v>
      </c>
      <c r="R2" s="25" t="s">
        <v>12</v>
      </c>
      <c r="S2" s="5" t="s">
        <v>14</v>
      </c>
      <c r="T2" s="5" t="s">
        <v>11</v>
      </c>
      <c r="U2" s="5" t="s">
        <v>23</v>
      </c>
      <c r="V2" s="5" t="s">
        <v>27</v>
      </c>
      <c r="W2" s="6" t="s">
        <v>35</v>
      </c>
      <c r="X2" s="56"/>
      <c r="Y2" s="4" t="s">
        <v>7</v>
      </c>
      <c r="Z2" s="70" t="s">
        <v>36</v>
      </c>
      <c r="AA2" s="63"/>
      <c r="AB2" s="63" t="s">
        <v>39</v>
      </c>
      <c r="AC2" s="65"/>
    </row>
    <row r="3" spans="1:29" ht="20" customHeight="1" x14ac:dyDescent="0.15">
      <c r="A3" s="7" t="s">
        <v>15</v>
      </c>
      <c r="B3" s="64"/>
      <c r="C3" s="8" t="s">
        <v>10</v>
      </c>
      <c r="D3" s="8" t="s">
        <v>16</v>
      </c>
      <c r="E3" s="8" t="s">
        <v>17</v>
      </c>
      <c r="F3" s="8" t="s">
        <v>8</v>
      </c>
      <c r="G3" s="8" t="s">
        <v>7</v>
      </c>
      <c r="H3" s="9" t="s">
        <v>9</v>
      </c>
      <c r="I3" s="58"/>
      <c r="J3" s="59" t="s">
        <v>30</v>
      </c>
      <c r="K3" s="59" t="s">
        <v>31</v>
      </c>
      <c r="L3" s="59" t="s">
        <v>43</v>
      </c>
      <c r="M3" s="59" t="s">
        <v>32</v>
      </c>
      <c r="N3" s="59" t="s">
        <v>42</v>
      </c>
      <c r="O3" s="59"/>
      <c r="P3" s="7" t="s">
        <v>15</v>
      </c>
      <c r="Q3" s="68" t="s">
        <v>18</v>
      </c>
      <c r="R3" s="69"/>
      <c r="S3" s="22" t="s">
        <v>18</v>
      </c>
      <c r="T3" s="22" t="s">
        <v>21</v>
      </c>
      <c r="U3" s="22" t="s">
        <v>24</v>
      </c>
      <c r="V3" s="22" t="s">
        <v>28</v>
      </c>
      <c r="W3" s="26" t="s">
        <v>34</v>
      </c>
      <c r="X3" s="56"/>
      <c r="Y3" s="7" t="s">
        <v>15</v>
      </c>
      <c r="Z3" s="45" t="s">
        <v>37</v>
      </c>
      <c r="AA3" s="22" t="s">
        <v>38</v>
      </c>
      <c r="AB3" s="22" t="s">
        <v>37</v>
      </c>
      <c r="AC3" s="26" t="s">
        <v>38</v>
      </c>
    </row>
    <row r="4" spans="1:29" ht="20" customHeight="1" x14ac:dyDescent="0.15">
      <c r="A4" s="10" t="s">
        <v>0</v>
      </c>
      <c r="B4" s="11">
        <v>100</v>
      </c>
      <c r="C4" s="11">
        <v>-0.25</v>
      </c>
      <c r="D4" s="11">
        <f>E4+$B$11</f>
        <v>84.4</v>
      </c>
      <c r="E4" s="11">
        <f>(B4-$B$11)/(-C4+1)</f>
        <v>62.4</v>
      </c>
      <c r="F4" s="11">
        <f>1/C4</f>
        <v>-4</v>
      </c>
      <c r="G4" s="12">
        <f>-F4*(D4/E4)</f>
        <v>5.4102564102564106</v>
      </c>
      <c r="H4" s="13">
        <f>1*(D4/E4)</f>
        <v>1.3525641025641026</v>
      </c>
      <c r="I4" s="16"/>
      <c r="J4" s="60">
        <f>(B4-D4)*E4*0.5</f>
        <v>486.7199999999998</v>
      </c>
      <c r="K4" s="60">
        <f>(D4-$B$11)*E4*0.5</f>
        <v>1946.88</v>
      </c>
      <c r="L4" s="60">
        <f>12*E4</f>
        <v>748.8</v>
      </c>
      <c r="M4" s="60">
        <f>SUM(J4:L4)</f>
        <v>3182.3999999999996</v>
      </c>
      <c r="N4" s="60">
        <f>-(12*U4)/2</f>
        <v>57.600000000000009</v>
      </c>
      <c r="O4" s="60"/>
      <c r="P4" s="10" t="s">
        <v>0</v>
      </c>
      <c r="Q4" s="39">
        <f>'before the tax'!D4</f>
        <v>82</v>
      </c>
      <c r="R4" s="42">
        <f>'before the tax'!E4</f>
        <v>72</v>
      </c>
      <c r="S4" s="12">
        <f>'before the tax'!G4</f>
        <v>4.5555555555555554</v>
      </c>
      <c r="T4" s="27">
        <f t="shared" ref="T4:U8" si="0">D4-Q4</f>
        <v>2.4000000000000057</v>
      </c>
      <c r="U4" s="48">
        <f t="shared" si="0"/>
        <v>-9.6000000000000014</v>
      </c>
      <c r="V4" s="27">
        <f>E4*12</f>
        <v>748.8</v>
      </c>
      <c r="W4" s="28">
        <f>-(12*U4)/2</f>
        <v>57.600000000000009</v>
      </c>
      <c r="X4" s="57"/>
      <c r="Y4" s="10" t="s">
        <v>0</v>
      </c>
      <c r="Z4" s="33">
        <f>-(T4-12)</f>
        <v>9.5999999999999943</v>
      </c>
      <c r="AA4" s="46">
        <f>Z4/12</f>
        <v>0.79999999999999949</v>
      </c>
      <c r="AB4" s="27">
        <f>T4</f>
        <v>2.4000000000000057</v>
      </c>
      <c r="AC4" s="47">
        <f>AB4/12</f>
        <v>0.20000000000000048</v>
      </c>
    </row>
    <row r="5" spans="1:29" ht="20" customHeight="1" x14ac:dyDescent="0.15">
      <c r="A5" s="14" t="s">
        <v>1</v>
      </c>
      <c r="B5" s="15">
        <f>B4</f>
        <v>100</v>
      </c>
      <c r="C5" s="15">
        <v>-0.5</v>
      </c>
      <c r="D5" s="15">
        <f>E5+$B$11</f>
        <v>74</v>
      </c>
      <c r="E5" s="15">
        <f t="shared" ref="E5:E8" si="1">(B5-$B$11)/(-C5+1)</f>
        <v>52</v>
      </c>
      <c r="F5" s="15">
        <f t="shared" ref="F5:F8" si="2">1/C5</f>
        <v>-2</v>
      </c>
      <c r="G5" s="16">
        <f t="shared" ref="G5:G8" si="3">-F5*(D5/E5)</f>
        <v>2.8461538461538463</v>
      </c>
      <c r="H5" s="17">
        <f t="shared" ref="H5:H8" si="4">1*(D5/E5)</f>
        <v>1.4230769230769231</v>
      </c>
      <c r="I5" s="16"/>
      <c r="J5" s="60">
        <f>(B5-D5)*E5*0.5</f>
        <v>676</v>
      </c>
      <c r="K5" s="60">
        <f>(D5-$B$11)*E5*0.5</f>
        <v>1352</v>
      </c>
      <c r="L5" s="60">
        <f>12*E5</f>
        <v>624</v>
      </c>
      <c r="M5" s="60">
        <f t="shared" ref="M5:M8" si="5">SUM(J5:L5)</f>
        <v>2652</v>
      </c>
      <c r="N5" s="60">
        <f>-(12*U5)/2</f>
        <v>48</v>
      </c>
      <c r="O5" s="60"/>
      <c r="P5" s="14" t="s">
        <v>1</v>
      </c>
      <c r="Q5" s="40">
        <f>'before the tax'!D5</f>
        <v>70</v>
      </c>
      <c r="R5" s="43">
        <f>'before the tax'!E5</f>
        <v>60</v>
      </c>
      <c r="S5" s="16">
        <f>'before the tax'!G5</f>
        <v>2.3333333333333335</v>
      </c>
      <c r="T5" s="29">
        <f t="shared" si="0"/>
        <v>4</v>
      </c>
      <c r="U5" s="49">
        <f t="shared" si="0"/>
        <v>-8</v>
      </c>
      <c r="V5" s="29">
        <f>E5*12</f>
        <v>624</v>
      </c>
      <c r="W5" s="30">
        <f>-(12*U5)/2</f>
        <v>48</v>
      </c>
      <c r="X5" s="57"/>
      <c r="Y5" s="14" t="s">
        <v>1</v>
      </c>
      <c r="Z5" s="34">
        <f t="shared" ref="Z5:Z8" si="6">-(T5-12)</f>
        <v>8</v>
      </c>
      <c r="AA5" s="51">
        <f t="shared" ref="AA5:AA8" si="7">Z5/12</f>
        <v>0.66666666666666663</v>
      </c>
      <c r="AB5" s="29">
        <f t="shared" ref="AB5:AB8" si="8">T5</f>
        <v>4</v>
      </c>
      <c r="AC5" s="52">
        <f t="shared" ref="AC5:AC8" si="9">AB5/12</f>
        <v>0.33333333333333331</v>
      </c>
    </row>
    <row r="6" spans="1:29" ht="20" customHeight="1" x14ac:dyDescent="0.15">
      <c r="A6" s="14" t="s">
        <v>2</v>
      </c>
      <c r="B6" s="15">
        <f t="shared" ref="B6:B8" si="10">B5</f>
        <v>100</v>
      </c>
      <c r="C6" s="15">
        <v>-1</v>
      </c>
      <c r="D6" s="15">
        <f>E6+$B$11</f>
        <v>61</v>
      </c>
      <c r="E6" s="15">
        <f t="shared" si="1"/>
        <v>39</v>
      </c>
      <c r="F6" s="15">
        <f t="shared" si="2"/>
        <v>-1</v>
      </c>
      <c r="G6" s="16">
        <f>-F6*(D6/E6)</f>
        <v>1.5641025641025641</v>
      </c>
      <c r="H6" s="17">
        <f t="shared" si="4"/>
        <v>1.5641025641025641</v>
      </c>
      <c r="I6" s="16"/>
      <c r="J6" s="60">
        <f t="shared" ref="J6:J8" si="11">(B6-D6)*E6*0.5</f>
        <v>760.5</v>
      </c>
      <c r="K6" s="60">
        <f>(D6-12-'before the tax'!$B$11)*E6*0.5</f>
        <v>760.5</v>
      </c>
      <c r="L6" s="60">
        <f t="shared" ref="L6:L8" si="12">12*E6</f>
        <v>468</v>
      </c>
      <c r="M6" s="60">
        <f t="shared" si="5"/>
        <v>1989</v>
      </c>
      <c r="N6" s="60">
        <f t="shared" ref="N6:N8" si="13">-(12*U6)/2</f>
        <v>36</v>
      </c>
      <c r="O6" s="60"/>
      <c r="P6" s="14" t="s">
        <v>2</v>
      </c>
      <c r="Q6" s="40">
        <f>'before the tax'!D6</f>
        <v>55</v>
      </c>
      <c r="R6" s="43">
        <f>'before the tax'!E6</f>
        <v>45</v>
      </c>
      <c r="S6" s="16">
        <f>'before the tax'!G6</f>
        <v>1.2222222222222223</v>
      </c>
      <c r="T6" s="29">
        <f t="shared" si="0"/>
        <v>6</v>
      </c>
      <c r="U6" s="49">
        <f t="shared" si="0"/>
        <v>-6</v>
      </c>
      <c r="V6" s="29">
        <f>E6*12</f>
        <v>468</v>
      </c>
      <c r="W6" s="30">
        <f>-(12*U6)/2</f>
        <v>36</v>
      </c>
      <c r="X6" s="62"/>
      <c r="Y6" s="14" t="s">
        <v>2</v>
      </c>
      <c r="Z6" s="34">
        <f t="shared" si="6"/>
        <v>6</v>
      </c>
      <c r="AA6" s="51">
        <f t="shared" si="7"/>
        <v>0.5</v>
      </c>
      <c r="AB6" s="29">
        <f t="shared" si="8"/>
        <v>6</v>
      </c>
      <c r="AC6" s="52">
        <f t="shared" si="9"/>
        <v>0.5</v>
      </c>
    </row>
    <row r="7" spans="1:29" ht="20" customHeight="1" x14ac:dyDescent="0.15">
      <c r="A7" s="14" t="s">
        <v>3</v>
      </c>
      <c r="B7" s="15">
        <f t="shared" si="10"/>
        <v>100</v>
      </c>
      <c r="C7" s="15">
        <v>-2</v>
      </c>
      <c r="D7" s="15">
        <f>E7+$B$11</f>
        <v>48</v>
      </c>
      <c r="E7" s="15">
        <f t="shared" si="1"/>
        <v>26</v>
      </c>
      <c r="F7" s="15">
        <f t="shared" si="2"/>
        <v>-0.5</v>
      </c>
      <c r="G7" s="16">
        <f t="shared" si="3"/>
        <v>0.92307692307692313</v>
      </c>
      <c r="H7" s="17">
        <f t="shared" si="4"/>
        <v>1.8461538461538463</v>
      </c>
      <c r="I7" s="16"/>
      <c r="J7" s="60">
        <f t="shared" si="11"/>
        <v>676</v>
      </c>
      <c r="K7" s="60">
        <f>(D7-$B$11)*E7*0.5</f>
        <v>338</v>
      </c>
      <c r="L7" s="60">
        <f t="shared" si="12"/>
        <v>312</v>
      </c>
      <c r="M7" s="60">
        <f t="shared" si="5"/>
        <v>1326</v>
      </c>
      <c r="N7" s="60">
        <f t="shared" si="13"/>
        <v>24</v>
      </c>
      <c r="O7" s="60"/>
      <c r="P7" s="14" t="s">
        <v>3</v>
      </c>
      <c r="Q7" s="40">
        <f>'before the tax'!D7</f>
        <v>40</v>
      </c>
      <c r="R7" s="43">
        <f>'before the tax'!E7</f>
        <v>30</v>
      </c>
      <c r="S7" s="16">
        <f>'before the tax'!G7</f>
        <v>0.66666666666666663</v>
      </c>
      <c r="T7" s="29">
        <f t="shared" si="0"/>
        <v>8</v>
      </c>
      <c r="U7" s="49">
        <f t="shared" si="0"/>
        <v>-4</v>
      </c>
      <c r="V7" s="29">
        <f>E7*12</f>
        <v>312</v>
      </c>
      <c r="W7" s="30">
        <f>-(12*U7)/2</f>
        <v>24</v>
      </c>
      <c r="X7" s="62"/>
      <c r="Y7" s="14" t="s">
        <v>3</v>
      </c>
      <c r="Z7" s="34">
        <f t="shared" si="6"/>
        <v>4</v>
      </c>
      <c r="AA7" s="51">
        <f t="shared" si="7"/>
        <v>0.33333333333333331</v>
      </c>
      <c r="AB7" s="29">
        <f t="shared" si="8"/>
        <v>8</v>
      </c>
      <c r="AC7" s="52">
        <f t="shared" si="9"/>
        <v>0.66666666666666663</v>
      </c>
    </row>
    <row r="8" spans="1:29" ht="20" customHeight="1" x14ac:dyDescent="0.15">
      <c r="A8" s="18" t="s">
        <v>4</v>
      </c>
      <c r="B8" s="19">
        <f t="shared" si="10"/>
        <v>100</v>
      </c>
      <c r="C8" s="19">
        <v>-4</v>
      </c>
      <c r="D8" s="19">
        <f>E8+$B$11</f>
        <v>37.6</v>
      </c>
      <c r="E8" s="19">
        <f t="shared" si="1"/>
        <v>15.6</v>
      </c>
      <c r="F8" s="19">
        <f t="shared" si="2"/>
        <v>-0.25</v>
      </c>
      <c r="G8" s="20">
        <f t="shared" si="3"/>
        <v>0.60256410256410264</v>
      </c>
      <c r="H8" s="21">
        <f t="shared" si="4"/>
        <v>2.4102564102564106</v>
      </c>
      <c r="I8" s="16"/>
      <c r="J8" s="60">
        <f t="shared" si="11"/>
        <v>486.71999999999997</v>
      </c>
      <c r="K8" s="60">
        <f>(D8-$B$11)*E8*0.5</f>
        <v>121.68</v>
      </c>
      <c r="L8" s="60">
        <f t="shared" si="12"/>
        <v>187.2</v>
      </c>
      <c r="M8" s="60">
        <f t="shared" si="5"/>
        <v>795.59999999999991</v>
      </c>
      <c r="N8" s="60">
        <f t="shared" si="13"/>
        <v>14.400000000000002</v>
      </c>
      <c r="O8" s="60"/>
      <c r="P8" s="18" t="s">
        <v>4</v>
      </c>
      <c r="Q8" s="41">
        <f>'before the tax'!D8</f>
        <v>64</v>
      </c>
      <c r="R8" s="44">
        <f>'before the tax'!E8</f>
        <v>18</v>
      </c>
      <c r="S8" s="20">
        <f>'before the tax'!G8</f>
        <v>0.88888888888888884</v>
      </c>
      <c r="T8" s="31">
        <f t="shared" si="0"/>
        <v>-26.4</v>
      </c>
      <c r="U8" s="50">
        <f t="shared" si="0"/>
        <v>-2.4000000000000004</v>
      </c>
      <c r="V8" s="31">
        <f>E8*12</f>
        <v>187.2</v>
      </c>
      <c r="W8" s="32">
        <f>-(12*U8)/2</f>
        <v>14.400000000000002</v>
      </c>
      <c r="X8" s="62"/>
      <c r="Y8" s="18" t="s">
        <v>4</v>
      </c>
      <c r="Z8" s="35">
        <f t="shared" si="6"/>
        <v>38.4</v>
      </c>
      <c r="AA8" s="53">
        <f t="shared" si="7"/>
        <v>3.1999999999999997</v>
      </c>
      <c r="AB8" s="31">
        <f t="shared" si="8"/>
        <v>-26.4</v>
      </c>
      <c r="AC8" s="54">
        <f t="shared" si="9"/>
        <v>-2.1999999999999997</v>
      </c>
    </row>
    <row r="9" spans="1:29" ht="20" customHeight="1" x14ac:dyDescent="0.15">
      <c r="K9" s="60"/>
      <c r="O9" s="62"/>
      <c r="X9" s="62"/>
    </row>
    <row r="10" spans="1:29" ht="20" customHeight="1" x14ac:dyDescent="0.15">
      <c r="A10" s="3" t="s">
        <v>9</v>
      </c>
      <c r="B10" s="3" t="s">
        <v>5</v>
      </c>
      <c r="C10" s="3" t="s">
        <v>6</v>
      </c>
      <c r="O10" s="62"/>
      <c r="X10" s="62"/>
    </row>
    <row r="11" spans="1:29" ht="20" customHeight="1" x14ac:dyDescent="0.15">
      <c r="B11" s="2">
        <v>22</v>
      </c>
      <c r="C11" s="2">
        <v>1</v>
      </c>
      <c r="O11" s="62"/>
    </row>
    <row r="12" spans="1:29" ht="20" customHeight="1" x14ac:dyDescent="0.15">
      <c r="O12" s="62"/>
    </row>
    <row r="13" spans="1:29" ht="20" customHeight="1" x14ac:dyDescent="0.15">
      <c r="I13" s="61"/>
      <c r="O13" s="62"/>
    </row>
  </sheetData>
  <mergeCells count="5">
    <mergeCell ref="AB2:AC2"/>
    <mergeCell ref="B2:B3"/>
    <mergeCell ref="Q1:R1"/>
    <mergeCell ref="Q3:R3"/>
    <mergeCell ref="Z2:AA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before the tax</vt:lpstr>
      <vt:lpstr>after the tax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Cenci</dc:creator>
  <cp:lastModifiedBy>Eduardo Cenci</cp:lastModifiedBy>
  <dcterms:created xsi:type="dcterms:W3CDTF">2020-04-02T15:33:35Z</dcterms:created>
  <dcterms:modified xsi:type="dcterms:W3CDTF">2020-04-11T14:39:39Z</dcterms:modified>
</cp:coreProperties>
</file>