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swintons_msu_edu/Documents/Documents/COURSES/ABM303/Manuscripts-Teaching/PizzaDmdSurvey-AETR/"/>
    </mc:Choice>
  </mc:AlternateContent>
  <xr:revisionPtr revIDLastSave="119" documentId="8_{2831A2D8-3586-4A9F-82AE-E9AAD410A823}" xr6:coauthVersionLast="46" xr6:coauthVersionMax="46" xr10:uidLastSave="{50967579-B721-4B82-B7DF-0111177AB2B2}"/>
  <bookViews>
    <workbookView xWindow="19800" yWindow="570" windowWidth="17790" windowHeight="13215" xr2:uid="{00000000-000D-0000-FFFF-FFFF00000000}"/>
  </bookViews>
  <sheets>
    <sheet name="Contents" sheetId="11" r:id="rId1"/>
    <sheet name="RawData" sheetId="1" r:id="rId2"/>
    <sheet name="TotalDmd" sheetId="3" r:id="rId3"/>
    <sheet name="IndivDemand" sheetId="2" r:id="rId4"/>
    <sheet name="Two curves" sheetId="6" r:id="rId5"/>
    <sheet name="Regressions" sheetId="4" r:id="rId6"/>
    <sheet name="FittedPowerCurve" sheetId="5" r:id="rId7"/>
    <sheet name="FittedLinear" sheetId="8" r:id="rId8"/>
    <sheet name="FittedQuadratic" sheetId="9" r:id="rId9"/>
    <sheet name="Respondents2018-20" sheetId="10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0" l="1"/>
  <c r="D7" i="10"/>
  <c r="D6" i="10"/>
  <c r="C6" i="10"/>
  <c r="B6" i="10"/>
  <c r="D5" i="10"/>
  <c r="C5" i="10"/>
  <c r="B5" i="10"/>
  <c r="B38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B27" i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B15" i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B3" i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B78" i="4" l="1"/>
  <c r="C78" i="4"/>
  <c r="A78" i="4"/>
  <c r="B77" i="4"/>
  <c r="C77" i="4"/>
  <c r="A77" i="4"/>
  <c r="B76" i="4"/>
  <c r="C76" i="4"/>
  <c r="A76" i="4"/>
  <c r="B75" i="4"/>
  <c r="C75" i="4"/>
  <c r="A75" i="4"/>
  <c r="B74" i="4"/>
  <c r="C74" i="4"/>
  <c r="A74" i="4"/>
  <c r="B73" i="4"/>
  <c r="C73" i="4"/>
  <c r="A73" i="4"/>
  <c r="B72" i="4"/>
  <c r="C72" i="4"/>
  <c r="A72" i="4"/>
  <c r="B71" i="4"/>
  <c r="C71" i="4"/>
  <c r="A71" i="4"/>
  <c r="B70" i="4"/>
  <c r="C70" i="4"/>
  <c r="A70" i="4"/>
  <c r="B69" i="4"/>
  <c r="C69" i="4"/>
  <c r="A69" i="4"/>
  <c r="B68" i="4"/>
  <c r="C68" i="4"/>
  <c r="A68" i="4"/>
  <c r="B67" i="4"/>
  <c r="C67" i="4"/>
  <c r="A67" i="4"/>
  <c r="D8" i="2" l="1"/>
  <c r="D7" i="2"/>
  <c r="D6" i="2"/>
  <c r="D5" i="2"/>
  <c r="D4" i="2"/>
  <c r="D3" i="2"/>
  <c r="A11" i="9" l="1"/>
  <c r="B38" i="9" s="1"/>
  <c r="A10" i="9"/>
  <c r="A9" i="9"/>
  <c r="A8" i="9"/>
  <c r="B35" i="9" s="1"/>
  <c r="A7" i="9"/>
  <c r="B34" i="9" s="1"/>
  <c r="A6" i="9"/>
  <c r="B33" i="9" s="1"/>
  <c r="E39" i="9"/>
  <c r="E38" i="9"/>
  <c r="A38" i="9"/>
  <c r="E37" i="9"/>
  <c r="A37" i="9"/>
  <c r="E36" i="9"/>
  <c r="A36" i="9"/>
  <c r="E35" i="9"/>
  <c r="A35" i="9"/>
  <c r="E34" i="9"/>
  <c r="A34" i="9"/>
  <c r="A33" i="9"/>
  <c r="B37" i="9"/>
  <c r="B36" i="9"/>
  <c r="A11" i="8"/>
  <c r="B38" i="8" s="1"/>
  <c r="H39" i="8" s="1"/>
  <c r="A10" i="8"/>
  <c r="B37" i="8" s="1"/>
  <c r="A9" i="8"/>
  <c r="B36" i="8" s="1"/>
  <c r="A8" i="8"/>
  <c r="B35" i="8" s="1"/>
  <c r="A7" i="8"/>
  <c r="B34" i="8" s="1"/>
  <c r="A6" i="8"/>
  <c r="B33" i="8" s="1"/>
  <c r="E39" i="8"/>
  <c r="E38" i="8"/>
  <c r="A38" i="8"/>
  <c r="E37" i="8"/>
  <c r="A37" i="8"/>
  <c r="E36" i="8"/>
  <c r="A36" i="8"/>
  <c r="E35" i="8"/>
  <c r="A35" i="8"/>
  <c r="E34" i="8"/>
  <c r="A34" i="8"/>
  <c r="A33" i="8"/>
  <c r="H34" i="8" l="1"/>
  <c r="H36" i="8"/>
  <c r="H38" i="8"/>
  <c r="H35" i="8"/>
  <c r="H36" i="9"/>
  <c r="H35" i="9"/>
  <c r="H34" i="9"/>
  <c r="H37" i="9"/>
  <c r="H38" i="9"/>
  <c r="H39" i="9"/>
  <c r="H37" i="8"/>
  <c r="E39" i="5" l="1"/>
  <c r="E38" i="5"/>
  <c r="E37" i="5"/>
  <c r="E36" i="5"/>
  <c r="E35" i="5"/>
  <c r="E34" i="5"/>
  <c r="A38" i="5"/>
  <c r="A37" i="5"/>
  <c r="A36" i="5"/>
  <c r="A35" i="5"/>
  <c r="A34" i="5"/>
  <c r="A33" i="5"/>
  <c r="B38" i="5"/>
  <c r="H39" i="5" s="1"/>
  <c r="B37" i="5"/>
  <c r="H38" i="5" s="1"/>
  <c r="B36" i="5"/>
  <c r="H37" i="5" s="1"/>
  <c r="B35" i="5"/>
  <c r="H36" i="5" s="1"/>
  <c r="B34" i="5"/>
  <c r="H35" i="5" s="1"/>
  <c r="B33" i="5"/>
  <c r="H34" i="5" s="1"/>
  <c r="A11" i="5"/>
  <c r="A10" i="5"/>
  <c r="A9" i="5"/>
  <c r="A8" i="5"/>
  <c r="A7" i="5"/>
  <c r="A6" i="5"/>
  <c r="B10" i="4" l="1"/>
  <c r="C10" i="4" s="1"/>
  <c r="A10" i="4"/>
  <c r="B9" i="4"/>
  <c r="C9" i="4" s="1"/>
  <c r="A9" i="4"/>
  <c r="A18" i="4" s="1"/>
  <c r="B8" i="4"/>
  <c r="B17" i="4" s="1"/>
  <c r="A8" i="4"/>
  <c r="A17" i="4" s="1"/>
  <c r="B7" i="4"/>
  <c r="C7" i="4" s="1"/>
  <c r="A7" i="4"/>
  <c r="A16" i="4" s="1"/>
  <c r="B6" i="4"/>
  <c r="C6" i="4" s="1"/>
  <c r="A6" i="4"/>
  <c r="A15" i="4" s="1"/>
  <c r="B5" i="4"/>
  <c r="B14" i="4" s="1"/>
  <c r="A5" i="4"/>
  <c r="A14" i="4" s="1"/>
  <c r="A19" i="4"/>
  <c r="B18" i="4"/>
  <c r="C5" i="4"/>
  <c r="B15" i="4" l="1"/>
  <c r="B19" i="4"/>
  <c r="C8" i="4"/>
  <c r="B16" i="4"/>
  <c r="AM44" i="1"/>
  <c r="AM43" i="1"/>
  <c r="AM42" i="1"/>
  <c r="AM41" i="1"/>
  <c r="AM40" i="1"/>
  <c r="AM39" i="1"/>
  <c r="AM21" i="1"/>
  <c r="AM20" i="1"/>
  <c r="AM19" i="1"/>
  <c r="AM18" i="1"/>
  <c r="AM17" i="1"/>
  <c r="AM16" i="1"/>
  <c r="AM33" i="1"/>
  <c r="AM32" i="1"/>
  <c r="AM31" i="1"/>
  <c r="AM30" i="1"/>
  <c r="AM29" i="1"/>
  <c r="AM28" i="1"/>
  <c r="AM5" i="1" l="1"/>
  <c r="AM6" i="1"/>
  <c r="AM7" i="1"/>
  <c r="AM8" i="1"/>
  <c r="AM9" i="1"/>
  <c r="AM4" i="1"/>
</calcChain>
</file>

<file path=xl/sharedStrings.xml><?xml version="1.0" encoding="utf-8"?>
<sst xmlns="http://schemas.openxmlformats.org/spreadsheetml/2006/main" count="371" uniqueCount="103">
  <si>
    <t>Prices</t>
  </si>
  <si>
    <t>Pizza Demand at given prices when PBJ Sandwiches were available for $2.00</t>
  </si>
  <si>
    <t>Pizza Demand at given prices when PBJ Sandwiches were available for $0.50</t>
  </si>
  <si>
    <t>PBJ Sandwiches Demand at given pizza prices when PBJ were available for $2.00</t>
  </si>
  <si>
    <t>PBJ Sandwiches Demand at given pizza prices when PBJ were available for $0.50</t>
  </si>
  <si>
    <t>Total Quantity</t>
  </si>
  <si>
    <t>Pizza if PBJ=$2</t>
  </si>
  <si>
    <t>Pizza if PBJ=$0.50</t>
  </si>
  <si>
    <t>PBJ @$2</t>
  </si>
  <si>
    <t>PBJ @$0.50</t>
  </si>
  <si>
    <t>Price</t>
  </si>
  <si>
    <t>Quantity</t>
  </si>
  <si>
    <t>Total Market</t>
  </si>
  <si>
    <t>Two students</t>
  </si>
  <si>
    <t>Total slices</t>
  </si>
  <si>
    <t>Slices</t>
  </si>
  <si>
    <t>Data in Levels</t>
  </si>
  <si>
    <t>Price^2</t>
  </si>
  <si>
    <t>Data in Logarithms</t>
  </si>
  <si>
    <t>LINEAR MODEL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</si>
  <si>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</si>
  <si>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</si>
  <si>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</si>
  <si>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</si>
  <si>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</si>
  <si>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</si>
  <si>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</si>
  <si>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</si>
  <si>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</si>
  <si>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</si>
  <si>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</si>
  <si>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</si>
  <si>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</si>
  <si>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</si>
  <si>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</si>
  <si>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</si>
  <si>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</si>
  <si>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</si>
  <si>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</si>
  <si>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</si>
  <si>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</si>
  <si>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</si>
  <si>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</si>
  <si>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</si>
  <si>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</si>
  <si>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LOG LINEAR MODEL</t>
  </si>
  <si>
    <t>X Variable 2</t>
  </si>
  <si>
    <t>Quadratic Model</t>
  </si>
  <si>
    <t>Model: Q = 124*P^(-0.64)</t>
  </si>
  <si>
    <t>LN Q = 4.8 -0.64*LN P</t>
  </si>
  <si>
    <t>Logarithmic</t>
  </si>
  <si>
    <t>Derivatives of Log Linear</t>
  </si>
  <si>
    <t>Elas Q.P</t>
  </si>
  <si>
    <t>dQ/dP = (124*-0.64)*P^(-1.64)</t>
  </si>
  <si>
    <t>Y</t>
  </si>
  <si>
    <t>Fitted curve</t>
  </si>
  <si>
    <t>Linear</t>
  </si>
  <si>
    <t>Quadratic</t>
  </si>
  <si>
    <t>Horizontal</t>
  </si>
  <si>
    <t>Sum</t>
  </si>
  <si>
    <t>Pizza Dmd|PBJ-$0.50</t>
  </si>
  <si>
    <t>Pizza Dmd|PBJ-$2.00</t>
  </si>
  <si>
    <t>Price_PBJ</t>
  </si>
  <si>
    <t>Price_Pizza</t>
  </si>
  <si>
    <t>Student</t>
  </si>
  <si>
    <t>Student22</t>
  </si>
  <si>
    <t>Student24</t>
  </si>
  <si>
    <t>Response rate and selected traits of student survey respondents, Michigan State University, 2018-20</t>
  </si>
  <si>
    <t>Attribute</t>
  </si>
  <si>
    <t>Number of respondents (n)</t>
  </si>
  <si>
    <t>Response rate (pct)</t>
  </si>
  <si>
    <t>Female (pct)</t>
  </si>
  <si>
    <t>Gluten intolerant (pct)</t>
  </si>
  <si>
    <t>Vegetarian (pct)</t>
  </si>
  <si>
    <t>NB: X1 = Price.</t>
  </si>
  <si>
    <t>NB: X1 = LN(Price.)</t>
  </si>
  <si>
    <t>NB: X1 = Price; X2 = Price^2.</t>
  </si>
  <si>
    <t>NB: X1 = LN(PricePizza); X2 = LN(PricePBJ).</t>
  </si>
  <si>
    <t>Learning about Consumer Demand from Student Surveys</t>
  </si>
  <si>
    <t>Contents of this workbook</t>
  </si>
  <si>
    <t>RawData</t>
  </si>
  <si>
    <t>The Qualtrics questionnaire script is available as a separate file in Supplemental Materials for the accompanying article.</t>
  </si>
  <si>
    <t>Data come from an in-class survey of student willingness to pay for pepperoni pizza in a managerial economics taught at Michigan State University in 2019.</t>
  </si>
  <si>
    <t>De-identified raw data from the survey (including summations)</t>
  </si>
  <si>
    <t>TotalDmd</t>
  </si>
  <si>
    <t xml:space="preserve">Histogram of Total Demand for Pepperoni Pizza when PBJ price = $2.00 </t>
  </si>
  <si>
    <t>IndivDemand</t>
  </si>
  <si>
    <t>Individual demand curves for Student #22 and Student #24 and summed demand</t>
  </si>
  <si>
    <t>Two Curves</t>
  </si>
  <si>
    <t>Two aggregate, classroom demand for pepperoni pizza, one with PBJ price = $2.00 and one with PBJ price = $0.50.</t>
  </si>
  <si>
    <t>Regressions</t>
  </si>
  <si>
    <t>Regression output for linear, quadradratic, and logarithmic (power) models of aggregate pizza demand in response to own price (when PBJ price = $2, except for one log model with both PBJ prices)</t>
  </si>
  <si>
    <t>FittedPowerCurve</t>
  </si>
  <si>
    <t>FittedQuadratic</t>
  </si>
  <si>
    <t>FittedLinear</t>
  </si>
  <si>
    <t>Fitted curve and aggregate data points for logarithmic (power) function</t>
  </si>
  <si>
    <t>Fitted curve and aggregate data points for linear function</t>
  </si>
  <si>
    <t>Fitted curve and aggregate data points for quadratic function</t>
  </si>
  <si>
    <t>Respondents2018-20</t>
  </si>
  <si>
    <t>Summary statistics about response rates and demographics for respondents in 2018, 2019, and 2020</t>
  </si>
  <si>
    <t>Last updated May 2021 by Scott Swinton</t>
  </si>
  <si>
    <t>This workbook includes data and graphs from the article, "Learning about Consumer Demand from Student Surveys" by Scott M. Swinton.</t>
  </si>
  <si>
    <t>Copyright 2021, Scott M. Swinton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</si>
</sst>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0" borderId="0" xfId="0" applyFont="1"/>
    <xf numFmtId="1" fontId="0" fillId="0" borderId="0" xfId="0" applyNumberFormat="1"/>
    <xf numFmtId="1" fontId="2" fillId="0" borderId="1" xfId="0" applyNumberFormat="1" applyFont="1" applyBorder="1"/>
    <xf numFmtId="164" fontId="2" fillId="0" borderId="2" xfId="0" applyNumberFormat="1" applyFont="1" applyBorder="1"/>
    <xf numFmtId="1" fontId="2" fillId="0" borderId="3" xfId="0" applyNumberFormat="1" applyFont="1" applyBorder="1"/>
    <xf numFmtId="164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164" fontId="0" fillId="0" borderId="0" xfId="0" applyNumberFormat="1" applyFont="1"/>
    <xf numFmtId="1" fontId="0" fillId="0" borderId="0" xfId="0" applyNumberFormat="1" applyFont="1"/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Continuous"/>
    </xf>
    <xf numFmtId="4" fontId="0" fillId="0" borderId="0" xfId="0" applyNumberFormat="1"/>
    <xf numFmtId="0" fontId="2" fillId="0" borderId="10" xfId="0" applyFont="1" applyBorder="1"/>
    <xf numFmtId="3" fontId="2" fillId="0" borderId="0" xfId="0" applyNumberFormat="1" applyFont="1" applyBorder="1"/>
    <xf numFmtId="3" fontId="2" fillId="0" borderId="9" xfId="0" applyNumberFormat="1" applyFont="1" applyBorder="1"/>
    <xf numFmtId="0" fontId="0" fillId="0" borderId="0" xfId="0" applyAlignment="1">
      <alignment horizontal="center"/>
    </xf>
    <xf numFmtId="0" fontId="1" fillId="0" borderId="11" xfId="0" applyFont="1" applyBorder="1"/>
    <xf numFmtId="9" fontId="0" fillId="0" borderId="0" xfId="0" applyNumberFormat="1"/>
    <xf numFmtId="0" fontId="0" fillId="0" borderId="12" xfId="0" applyBorder="1"/>
    <xf numFmtId="9" fontId="0" fillId="0" borderId="12" xfId="0" applyNumberFormat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>
                <a:effectLst/>
              </a:rPr>
              <a:t>Willingness to Pay for Pepperoni Pizza, </a:t>
            </a:r>
          </a:p>
          <a:p>
            <a:pPr>
              <a:defRPr/>
            </a:pPr>
            <a:r>
              <a:rPr lang="en-US" sz="2000" b="1" i="0" baseline="0">
                <a:effectLst/>
              </a:rPr>
              <a:t>PBJs@</a:t>
            </a:r>
            <a:r>
              <a:rPr lang="en-US" sz="2000" b="1" i="0" baseline="0">
                <a:solidFill>
                  <a:srgbClr val="0070C0"/>
                </a:solidFill>
                <a:effectLst/>
              </a:rPr>
              <a:t>$2.00</a:t>
            </a:r>
            <a:r>
              <a:rPr lang="en-US" sz="2000" b="1" i="0" baseline="0">
                <a:effectLst/>
              </a:rPr>
              <a:t> ABM 303 (Fall 2019) (N = 37)</a:t>
            </a:r>
            <a:endParaRPr lang="en-US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RawData!$AS$3</c:f>
              <c:strCache>
                <c:ptCount val="1"/>
                <c:pt idx="0">
                  <c:v>Price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RawData!$AR$4:$AR$9</c:f>
              <c:numCache>
                <c:formatCode>0</c:formatCode>
                <c:ptCount val="6"/>
                <c:pt idx="0">
                  <c:v>50</c:v>
                </c:pt>
                <c:pt idx="1">
                  <c:v>81</c:v>
                </c:pt>
                <c:pt idx="2">
                  <c:v>113</c:v>
                </c:pt>
                <c:pt idx="3">
                  <c:v>142</c:v>
                </c:pt>
                <c:pt idx="4">
                  <c:v>194</c:v>
                </c:pt>
                <c:pt idx="5">
                  <c:v>271</c:v>
                </c:pt>
              </c:numCache>
            </c:numRef>
          </c:xVal>
          <c:yVal>
            <c:numRef>
              <c:f>RawData!$AS$4:$AS$9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3A-4EE8-A26F-49F4FF0CE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545600"/>
        <c:axId val="298557728"/>
      </c:scatterChart>
      <c:valAx>
        <c:axId val="29754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Total Quantity Demanded (Slices)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728"/>
        <c:crosses val="autoZero"/>
        <c:crossBetween val="midCat"/>
      </c:valAx>
      <c:valAx>
        <c:axId val="2985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Price ($/slice)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54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FittedPowerCurve!$A$32</c:f>
              <c:strCache>
                <c:ptCount val="1"/>
                <c:pt idx="0">
                  <c:v>Slices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 cap="rnd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FittedPowerCurve!$A$33:$A$38</c:f>
              <c:numCache>
                <c:formatCode>0</c:formatCode>
                <c:ptCount val="6"/>
                <c:pt idx="0">
                  <c:v>50</c:v>
                </c:pt>
                <c:pt idx="1">
                  <c:v>81</c:v>
                </c:pt>
                <c:pt idx="2">
                  <c:v>113</c:v>
                </c:pt>
                <c:pt idx="3">
                  <c:v>142</c:v>
                </c:pt>
                <c:pt idx="4">
                  <c:v>194</c:v>
                </c:pt>
                <c:pt idx="5">
                  <c:v>271</c:v>
                </c:pt>
              </c:numCache>
            </c:numRef>
          </c:xVal>
          <c:yVal>
            <c:numRef>
              <c:f>FittedPowerCurve!$C$33:$C$38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87-4E47-99C6-1AD3170880C7}"/>
            </c:ext>
          </c:extLst>
        </c:ser>
        <c:ser>
          <c:idx val="1"/>
          <c:order val="1"/>
          <c:tx>
            <c:strRef>
              <c:f>FittedPowerCurve!$B$32</c:f>
              <c:strCache>
                <c:ptCount val="1"/>
                <c:pt idx="0">
                  <c:v>Fitted curve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power"/>
            <c:dispRSqr val="0"/>
            <c:dispEq val="0"/>
          </c:trendline>
          <c:xVal>
            <c:numRef>
              <c:f>FittedPowerCurve!$B$33:$B$38</c:f>
              <c:numCache>
                <c:formatCode>#,##0</c:formatCode>
                <c:ptCount val="6"/>
                <c:pt idx="0">
                  <c:v>61.484517418390283</c:v>
                </c:pt>
                <c:pt idx="1">
                  <c:v>79.71935404569048</c:v>
                </c:pt>
                <c:pt idx="2">
                  <c:v>95.850686410902782</c:v>
                </c:pt>
                <c:pt idx="3">
                  <c:v>124.27770642675172</c:v>
                </c:pt>
                <c:pt idx="4">
                  <c:v>193.74151358328547</c:v>
                </c:pt>
                <c:pt idx="5">
                  <c:v>302.03143560318017</c:v>
                </c:pt>
              </c:numCache>
            </c:numRef>
          </c:xVal>
          <c:yVal>
            <c:numRef>
              <c:f>FittedPowerCurve!$C$33:$C$38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87-4E47-99C6-1AD317088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545600"/>
        <c:axId val="298557728"/>
      </c:scatterChart>
      <c:valAx>
        <c:axId val="29754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Total Quantity Demanded (Slices)</a:t>
                </a:r>
                <a:endParaRPr lang="en-US" b="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728"/>
        <c:crosses val="autoZero"/>
        <c:crossBetween val="midCat"/>
      </c:valAx>
      <c:valAx>
        <c:axId val="2985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Price ($/slice)</a:t>
                </a:r>
                <a:endParaRPr lang="en-US" b="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545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2151413623095162"/>
          <c:y val="0.47226722389050202"/>
          <c:w val="0.23494845502191439"/>
          <c:h val="0.159612386992689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>
                <a:effectLst/>
              </a:rPr>
              <a:t>Willingness to Pay for Pepperoni Pizza if PBJs@$2.00</a:t>
            </a:r>
            <a:endParaRPr lang="en-US" sz="2000">
              <a:effectLst/>
            </a:endParaRPr>
          </a:p>
          <a:p>
            <a:pPr>
              <a:defRPr/>
            </a:pPr>
            <a:r>
              <a:rPr lang="en-US" sz="2000" b="1" i="0" baseline="0">
                <a:effectLst/>
              </a:rPr>
              <a:t>Fitted Linear Curve: </a:t>
            </a:r>
            <a:r>
              <a:rPr lang="en-US" sz="2000" b="1" i="1" baseline="0">
                <a:effectLst/>
              </a:rPr>
              <a:t>Q = 242-73*P</a:t>
            </a:r>
            <a:endParaRPr lang="en-US" sz="2000" i="1" baseline="30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FittedLinear!$A$32</c:f>
              <c:strCache>
                <c:ptCount val="1"/>
                <c:pt idx="0">
                  <c:v>Slices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FittedLinear!$A$33:$A$38</c:f>
              <c:numCache>
                <c:formatCode>0</c:formatCode>
                <c:ptCount val="6"/>
                <c:pt idx="0">
                  <c:v>50</c:v>
                </c:pt>
                <c:pt idx="1">
                  <c:v>81</c:v>
                </c:pt>
                <c:pt idx="2">
                  <c:v>113</c:v>
                </c:pt>
                <c:pt idx="3">
                  <c:v>142</c:v>
                </c:pt>
                <c:pt idx="4">
                  <c:v>194</c:v>
                </c:pt>
                <c:pt idx="5">
                  <c:v>271</c:v>
                </c:pt>
              </c:numCache>
            </c:numRef>
          </c:xVal>
          <c:yVal>
            <c:numRef>
              <c:f>FittedLinear!$C$33:$C$38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89-4C7B-8EA7-A75A2650EF8C}"/>
            </c:ext>
          </c:extLst>
        </c:ser>
        <c:ser>
          <c:idx val="1"/>
          <c:order val="1"/>
          <c:tx>
            <c:strRef>
              <c:f>FittedLinear!$B$32</c:f>
              <c:strCache>
                <c:ptCount val="1"/>
                <c:pt idx="0">
                  <c:v>Fitted curve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FittedLinear!$B$33:$B$38</c:f>
              <c:numCache>
                <c:formatCode>#,##0</c:formatCode>
                <c:ptCount val="6"/>
                <c:pt idx="0">
                  <c:v>22.926147704590818</c:v>
                </c:pt>
                <c:pt idx="1">
                  <c:v>96.099800399201598</c:v>
                </c:pt>
                <c:pt idx="2">
                  <c:v>132.68662674650699</c:v>
                </c:pt>
                <c:pt idx="3">
                  <c:v>169.27345309381238</c:v>
                </c:pt>
                <c:pt idx="4">
                  <c:v>205.86027944111777</c:v>
                </c:pt>
                <c:pt idx="5">
                  <c:v>224.15369261477048</c:v>
                </c:pt>
              </c:numCache>
            </c:numRef>
          </c:xVal>
          <c:yVal>
            <c:numRef>
              <c:f>FittedLinear!$C$33:$C$38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89-4C7B-8EA7-A75A2650E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545600"/>
        <c:axId val="298557728"/>
      </c:scatterChart>
      <c:valAx>
        <c:axId val="29754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Total Quantity Demanded (Slices)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728"/>
        <c:crosses val="autoZero"/>
        <c:crossBetween val="midCat"/>
      </c:valAx>
      <c:valAx>
        <c:axId val="2985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545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>
                <a:effectLst/>
              </a:rPr>
              <a:t>Willingness to Pay for Pepperoni Pizza if PBJs@$2.00</a:t>
            </a:r>
            <a:endParaRPr lang="en-US" sz="2000">
              <a:effectLst/>
            </a:endParaRPr>
          </a:p>
          <a:p>
            <a:pPr>
              <a:defRPr/>
            </a:pPr>
            <a:r>
              <a:rPr lang="en-US" sz="2000" b="1" i="0" baseline="0">
                <a:effectLst/>
              </a:rPr>
              <a:t>Fitted 	Quadratic Curve: </a:t>
            </a:r>
            <a:r>
              <a:rPr lang="en-US" sz="2000" b="1" i="1" baseline="0">
                <a:effectLst/>
              </a:rPr>
              <a:t>Q = 292 - 170*P + 30*P</a:t>
            </a:r>
            <a:r>
              <a:rPr lang="en-US" sz="2000" b="1" i="1" baseline="30000">
                <a:effectLst/>
              </a:rPr>
              <a:t>2</a:t>
            </a:r>
            <a:endParaRPr lang="en-US" sz="2000" i="1" baseline="30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FittedQuadratic!$A$32</c:f>
              <c:strCache>
                <c:ptCount val="1"/>
                <c:pt idx="0">
                  <c:v>Slices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FittedQuadratic!$A$33:$A$38</c:f>
              <c:numCache>
                <c:formatCode>0</c:formatCode>
                <c:ptCount val="6"/>
                <c:pt idx="0">
                  <c:v>50</c:v>
                </c:pt>
                <c:pt idx="1">
                  <c:v>81</c:v>
                </c:pt>
                <c:pt idx="2">
                  <c:v>113</c:v>
                </c:pt>
                <c:pt idx="3">
                  <c:v>142</c:v>
                </c:pt>
                <c:pt idx="4">
                  <c:v>194</c:v>
                </c:pt>
                <c:pt idx="5">
                  <c:v>271</c:v>
                </c:pt>
              </c:numCache>
            </c:numRef>
          </c:xVal>
          <c:yVal>
            <c:numRef>
              <c:f>FittedQuadratic!$C$33:$C$38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2A-4B19-A762-E581C943027F}"/>
            </c:ext>
          </c:extLst>
        </c:ser>
        <c:ser>
          <c:idx val="1"/>
          <c:order val="1"/>
          <c:tx>
            <c:strRef>
              <c:f>FittedQuadratic!$B$32</c:f>
              <c:strCache>
                <c:ptCount val="1"/>
                <c:pt idx="0">
                  <c:v>Fitted curve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FittedQuadratic!$B$33:$B$38</c:f>
              <c:numCache>
                <c:formatCode>#,##0</c:formatCode>
                <c:ptCount val="6"/>
                <c:pt idx="0">
                  <c:v>53.909636624230757</c:v>
                </c:pt>
                <c:pt idx="1">
                  <c:v>72.993980271477994</c:v>
                </c:pt>
                <c:pt idx="2">
                  <c:v>105.17503583171742</c:v>
                </c:pt>
                <c:pt idx="3">
                  <c:v>152.44868054970073</c:v>
                </c:pt>
                <c:pt idx="4">
                  <c:v>214.81491442542787</c:v>
                </c:pt>
                <c:pt idx="5">
                  <c:v>251.6577522974454</c:v>
                </c:pt>
              </c:numCache>
            </c:numRef>
          </c:xVal>
          <c:yVal>
            <c:numRef>
              <c:f>FittedQuadratic!$C$33:$C$38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2A-4B19-A762-E581C94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545600"/>
        <c:axId val="298557728"/>
      </c:scatterChart>
      <c:valAx>
        <c:axId val="29754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Total Quantity Demanded (Slices)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728"/>
        <c:crosses val="autoZero"/>
        <c:crossBetween val="midCat"/>
      </c:valAx>
      <c:valAx>
        <c:axId val="2985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Price ($/slice)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545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>
                <a:effectLst/>
              </a:rPr>
              <a:t>Willingness to Pay for Pepperoni Pizza, </a:t>
            </a:r>
          </a:p>
          <a:p>
            <a:pPr>
              <a:defRPr/>
            </a:pPr>
            <a:r>
              <a:rPr lang="en-US" sz="2000" b="1" i="0" baseline="0">
                <a:effectLst/>
              </a:rPr>
              <a:t>PBJs@</a:t>
            </a:r>
            <a:r>
              <a:rPr lang="en-US" sz="2000" b="1" i="0" baseline="0">
                <a:solidFill>
                  <a:schemeClr val="accent1"/>
                </a:solidFill>
                <a:effectLst/>
              </a:rPr>
              <a:t>$0.50 </a:t>
            </a:r>
            <a:r>
              <a:rPr lang="en-US" sz="2000" b="1" i="0" baseline="0">
                <a:effectLst/>
              </a:rPr>
              <a:t>ABM 303 (Fall 2019) (N = 37)</a:t>
            </a:r>
            <a:endParaRPr lang="en-US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RawData!$AS$35</c:f>
              <c:strCache>
                <c:ptCount val="1"/>
                <c:pt idx="0">
                  <c:v>Price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RawData!$AR$36:$AR$41</c:f>
              <c:numCache>
                <c:formatCode>0</c:formatCode>
                <c:ptCount val="6"/>
                <c:pt idx="0">
                  <c:v>31</c:v>
                </c:pt>
                <c:pt idx="1">
                  <c:v>51</c:v>
                </c:pt>
                <c:pt idx="2">
                  <c:v>76</c:v>
                </c:pt>
                <c:pt idx="3">
                  <c:v>107</c:v>
                </c:pt>
                <c:pt idx="4">
                  <c:v>165</c:v>
                </c:pt>
                <c:pt idx="5">
                  <c:v>231</c:v>
                </c:pt>
              </c:numCache>
            </c:numRef>
          </c:xVal>
          <c:yVal>
            <c:numRef>
              <c:f>RawData!$AS$36:$AS$41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24-4EE6-99B9-BA8FB52C8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545600"/>
        <c:axId val="298557728"/>
      </c:scatterChart>
      <c:valAx>
        <c:axId val="297545600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Total Quantity Demanded (Slices)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728"/>
        <c:crosses val="autoZero"/>
        <c:crossBetween val="midCat"/>
      </c:valAx>
      <c:valAx>
        <c:axId val="2985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Price ($/slice)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54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/>
              <a:t>Pepperoni Pizza Slices Desired as Price Falls (PBJs @$2.00)</a:t>
            </a:r>
          </a:p>
          <a:p>
            <a:pPr>
              <a:defRPr sz="1800"/>
            </a:pPr>
            <a:r>
              <a:rPr lang="en-US" sz="1800" b="1" baseline="0"/>
              <a:t>ABM 303 F19 (n=37)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TotalDmd!$C$2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TotalDmd!$B$3:$B$8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cat>
          <c:val>
            <c:numRef>
              <c:f>TotalDmd!$C$3:$C$8</c:f>
              <c:numCache>
                <c:formatCode>General</c:formatCode>
                <c:ptCount val="6"/>
                <c:pt idx="0">
                  <c:v>50</c:v>
                </c:pt>
                <c:pt idx="1">
                  <c:v>81</c:v>
                </c:pt>
                <c:pt idx="2">
                  <c:v>113</c:v>
                </c:pt>
                <c:pt idx="3">
                  <c:v>142</c:v>
                </c:pt>
                <c:pt idx="4">
                  <c:v>194</c:v>
                </c:pt>
                <c:pt idx="5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4-4E1F-B1EF-0B6CEB5A2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04868960"/>
        <c:axId val="604869616"/>
      </c:barChart>
      <c:catAx>
        <c:axId val="604868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869616"/>
        <c:crosses val="autoZero"/>
        <c:auto val="1"/>
        <c:lblAlgn val="ctr"/>
        <c:lblOffset val="100"/>
        <c:noMultiLvlLbl val="0"/>
      </c:catAx>
      <c:valAx>
        <c:axId val="60486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Quantity (slices)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86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Willingness to Pay for Pepperoni Pizza at 8:00pm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Student 24 (solid); Student 22 (dashed)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IndivDemand!$B$2</c:f>
              <c:strCache>
                <c:ptCount val="1"/>
                <c:pt idx="0">
                  <c:v>Student24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chemeClr val="bg1"/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chemeClr val="bg1"/>
                </a:outerShdw>
              </a:effectLst>
            </c:spPr>
          </c:marker>
          <c:xVal>
            <c:numRef>
              <c:f>IndivDemand!$B$3:$B$8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16</c:v>
                </c:pt>
              </c:numCache>
            </c:numRef>
          </c:xVal>
          <c:yVal>
            <c:numRef>
              <c:f>IndivDemand!$A$3:$A$8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CC-40FF-912D-BC76A879921A}"/>
            </c:ext>
          </c:extLst>
        </c:ser>
        <c:ser>
          <c:idx val="0"/>
          <c:order val="1"/>
          <c:tx>
            <c:strRef>
              <c:f>IndivDemand!$C$2</c:f>
              <c:strCache>
                <c:ptCount val="1"/>
                <c:pt idx="0">
                  <c:v>Student22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dash"/>
              <a:round/>
            </a:ln>
            <a:effectLst>
              <a:outerShdw blurRad="57150" dist="19050" dir="5400000" algn="ctr" rotWithShape="0">
                <a:schemeClr val="bg1"/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chemeClr val="bg1"/>
                </a:outerShdw>
              </a:effectLst>
            </c:spPr>
          </c:marker>
          <c:xVal>
            <c:numRef>
              <c:f>IndivDemand!$C$3:$C$8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xVal>
          <c:yVal>
            <c:numRef>
              <c:f>IndivDemand!$A$3:$A$8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E1-4965-8F6C-F7DDD6B3A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545600"/>
        <c:axId val="298557728"/>
      </c:scatterChart>
      <c:valAx>
        <c:axId val="29754560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Total Quantity Demanded (Slices)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728"/>
        <c:crosses val="autoZero"/>
        <c:crossBetween val="midCat"/>
        <c:majorUnit val="1"/>
      </c:valAx>
      <c:valAx>
        <c:axId val="2985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Price ($/slice)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54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394415784539"/>
          <c:y val="3.4564489362971844E-2"/>
          <c:w val="0.7905786361592464"/>
          <c:h val="0.80351743173794155"/>
        </c:manualLayout>
      </c:layout>
      <c:scatterChart>
        <c:scatterStyle val="lineMarker"/>
        <c:varyColors val="0"/>
        <c:ser>
          <c:idx val="1"/>
          <c:order val="0"/>
          <c:tx>
            <c:strRef>
              <c:f>IndivDemand!$B$2</c:f>
              <c:strCache>
                <c:ptCount val="1"/>
                <c:pt idx="0">
                  <c:v>Student24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sysDot"/>
              <a:round/>
            </a:ln>
            <a:effectLst>
              <a:outerShdw blurRad="57150" dist="19050" dir="5400000" algn="ctr" rotWithShape="0">
                <a:schemeClr val="bg1"/>
              </a:outerShdw>
            </a:effectLst>
          </c:spPr>
          <c:marker>
            <c:symbol val="circle"/>
            <c:size val="6"/>
            <c:spPr>
              <a:solidFill>
                <a:schemeClr val="accent2"/>
              </a:soli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chemeClr val="bg1"/>
                </a:outerShdw>
              </a:effectLst>
            </c:spPr>
          </c:marker>
          <c:xVal>
            <c:numRef>
              <c:f>IndivDemand!$B$3:$B$8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16</c:v>
                </c:pt>
              </c:numCache>
            </c:numRef>
          </c:xVal>
          <c:yVal>
            <c:numRef>
              <c:f>IndivDemand!$A$3:$A$8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17-416B-854D-8341B8DB86DD}"/>
            </c:ext>
          </c:extLst>
        </c:ser>
        <c:ser>
          <c:idx val="0"/>
          <c:order val="1"/>
          <c:tx>
            <c:strRef>
              <c:f>IndivDemand!$C$2</c:f>
              <c:strCache>
                <c:ptCount val="1"/>
                <c:pt idx="0">
                  <c:v>Student22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dash"/>
              <a:round/>
            </a:ln>
            <a:effectLst>
              <a:outerShdw blurRad="57150" dist="19050" dir="5400000" algn="ctr" rotWithShape="0">
                <a:schemeClr val="bg1"/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chemeClr val="bg1"/>
                </a:outerShdw>
              </a:effectLst>
            </c:spPr>
          </c:marker>
          <c:xVal>
            <c:numRef>
              <c:f>IndivDemand!$C$3:$C$8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xVal>
          <c:yVal>
            <c:numRef>
              <c:f>IndivDemand!$A$3:$A$8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17-416B-854D-8341B8DB86DD}"/>
            </c:ext>
          </c:extLst>
        </c:ser>
        <c:ser>
          <c:idx val="2"/>
          <c:order val="2"/>
          <c:tx>
            <c:v>Combined</c:v>
          </c:tx>
          <c:spPr>
            <a:ln w="50800" cap="rnd">
              <a:solidFill>
                <a:srgbClr val="00B050"/>
              </a:solidFill>
              <a:round/>
            </a:ln>
            <a:effectLst>
              <a:glow rad="127000">
                <a:schemeClr val="bg1"/>
              </a:glow>
            </a:effectLst>
          </c:spPr>
          <c:marker>
            <c:symbol val="circle"/>
            <c:size val="6"/>
            <c:spPr>
              <a:solidFill>
                <a:srgbClr val="00B050"/>
              </a:solidFill>
              <a:ln w="9525" cap="rnd">
                <a:solidFill>
                  <a:schemeClr val="accent3"/>
                </a:solidFill>
                <a:round/>
              </a:ln>
              <a:effectLst>
                <a:glow rad="127000">
                  <a:schemeClr val="bg1"/>
                </a:glow>
              </a:effectLst>
            </c:spPr>
          </c:marker>
          <c:xVal>
            <c:numRef>
              <c:f>IndivDemand!$D$3:$D$8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20</c:v>
                </c:pt>
              </c:numCache>
            </c:numRef>
          </c:xVal>
          <c:yVal>
            <c:numRef>
              <c:f>IndivDemand!$A$3:$A$8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17-416B-854D-8341B8DB8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545600"/>
        <c:axId val="298557728"/>
      </c:scatterChart>
      <c:valAx>
        <c:axId val="29754560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Total Quantity Demanded (Slices)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>
            <a:glow rad="127000">
              <a:schemeClr val="bg1"/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728"/>
        <c:crosses val="autoZero"/>
        <c:crossBetween val="midCat"/>
        <c:majorUnit val="2"/>
      </c:valAx>
      <c:valAx>
        <c:axId val="29855772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Price ($/slice)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545600"/>
        <c:crosses val="autoZero"/>
        <c:crossBetween val="midCat"/>
      </c:valAx>
      <c:spPr>
        <a:noFill/>
        <a:ln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64449877415340595"/>
          <c:y val="0.33340602427154448"/>
          <c:w val="0.18860782564924733"/>
          <c:h val="0.208294344191754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>
                <a:effectLst/>
              </a:rPr>
              <a:t>Willingness to Pay for Pepperoni Pizza,</a:t>
            </a:r>
            <a:endParaRPr lang="en-US" sz="2000">
              <a:effectLst/>
            </a:endParaRPr>
          </a:p>
          <a:p>
            <a:pPr>
              <a:defRPr/>
            </a:pPr>
            <a:r>
              <a:rPr lang="en-US" sz="2000" b="1" i="0" u="none" strike="noStrike" baseline="0">
                <a:effectLst/>
              </a:rPr>
              <a:t>PBJs@</a:t>
            </a:r>
            <a:r>
              <a:rPr lang="en-US" sz="2000" b="1" i="0" u="none" strike="noStrike" baseline="0">
                <a:solidFill>
                  <a:schemeClr val="accent2"/>
                </a:solidFill>
                <a:effectLst/>
              </a:rPr>
              <a:t>$2.00 </a:t>
            </a:r>
            <a:r>
              <a:rPr lang="en-US" sz="2000" b="1" i="0" u="none" strike="noStrike" baseline="0">
                <a:effectLst/>
              </a:rPr>
              <a:t>&amp; </a:t>
            </a:r>
            <a:r>
              <a:rPr lang="en-US" sz="2000" b="1" i="0" u="none" strike="noStrike" baseline="0">
                <a:solidFill>
                  <a:srgbClr val="0070C0"/>
                </a:solidFill>
                <a:effectLst/>
              </a:rPr>
              <a:t>$0.50 </a:t>
            </a:r>
            <a:r>
              <a:rPr lang="en-US" sz="2000" b="1" i="0" u="none" strike="noStrike" baseline="0">
                <a:effectLst/>
              </a:rPr>
              <a:t>ABM 303 (Fall 2019) (n=37) </a:t>
            </a:r>
            <a:endParaRPr lang="en-US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[1]Sheet2!$G$2</c:f>
              <c:strCache>
                <c:ptCount val="1"/>
                <c:pt idx="0">
                  <c:v>Pizza DD|PBJ-$0.5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[1]Sheet2!$G$3:$G$8</c:f>
              <c:numCache>
                <c:formatCode>General</c:formatCode>
                <c:ptCount val="6"/>
                <c:pt idx="0">
                  <c:v>31</c:v>
                </c:pt>
                <c:pt idx="1">
                  <c:v>51</c:v>
                </c:pt>
                <c:pt idx="2">
                  <c:v>76</c:v>
                </c:pt>
                <c:pt idx="3">
                  <c:v>107</c:v>
                </c:pt>
                <c:pt idx="4">
                  <c:v>165</c:v>
                </c:pt>
                <c:pt idx="5">
                  <c:v>231</c:v>
                </c:pt>
              </c:numCache>
            </c:numRef>
          </c:xVal>
          <c:yVal>
            <c:numRef>
              <c:f>[1]Sheet2!$I$3:$I$8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27-4579-8D7A-24E42960C3AD}"/>
            </c:ext>
          </c:extLst>
        </c:ser>
        <c:ser>
          <c:idx val="1"/>
          <c:order val="1"/>
          <c:tx>
            <c:strRef>
              <c:f>[1]Sheet2!$H$2</c:f>
              <c:strCache>
                <c:ptCount val="1"/>
                <c:pt idx="0">
                  <c:v>Pizza DD|PBJ-$2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[1]Sheet2!$H$3:$H$8</c:f>
              <c:numCache>
                <c:formatCode>General</c:formatCode>
                <c:ptCount val="6"/>
                <c:pt idx="0">
                  <c:v>50</c:v>
                </c:pt>
                <c:pt idx="1">
                  <c:v>81</c:v>
                </c:pt>
                <c:pt idx="2">
                  <c:v>113</c:v>
                </c:pt>
                <c:pt idx="3">
                  <c:v>142</c:v>
                </c:pt>
                <c:pt idx="4">
                  <c:v>194</c:v>
                </c:pt>
                <c:pt idx="5">
                  <c:v>271</c:v>
                </c:pt>
              </c:numCache>
            </c:numRef>
          </c:xVal>
          <c:yVal>
            <c:numRef>
              <c:f>[1]Sheet2!$I$3:$I$8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27-4579-8D7A-24E42960C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066352"/>
        <c:axId val="2031563568"/>
      </c:scatterChart>
      <c:valAx>
        <c:axId val="210906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Total Quantity Demanded (Slices)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563568"/>
        <c:crosses val="autoZero"/>
        <c:crossBetween val="midCat"/>
      </c:valAx>
      <c:valAx>
        <c:axId val="203156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Price ($/slice)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066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0973282715289"/>
          <c:y val="8.3411256472318396E-2"/>
          <c:w val="0.82746860892610385"/>
          <c:h val="0.75383436992554909"/>
        </c:manualLayout>
      </c:layout>
      <c:scatterChart>
        <c:scatterStyle val="lineMarker"/>
        <c:varyColors val="0"/>
        <c:ser>
          <c:idx val="1"/>
          <c:order val="1"/>
          <c:tx>
            <c:strRef>
              <c:f>[1]Sheet2!$H$2</c:f>
              <c:strCache>
                <c:ptCount val="1"/>
                <c:pt idx="0">
                  <c:v>Pizza DD|PBJ-$2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7030A0"/>
              </a:solidFill>
              <a:ln w="9525" cap="rnd">
                <a:noFill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3.59147000422634E-3"/>
                  <c:y val="2.075226977950713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23-47AB-9468-652F7F2B6711}"/>
                </c:ext>
              </c:extLst>
            </c:dLbl>
            <c:dLbl>
              <c:idx val="1"/>
              <c:layout>
                <c:manualLayout>
                  <c:x val="-5.3872050063395105E-3"/>
                  <c:y val="-3.112840466926074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23-47AB-9468-652F7F2B6711}"/>
                </c:ext>
              </c:extLst>
            </c:dLbl>
            <c:dLbl>
              <c:idx val="2"/>
              <c:layout>
                <c:manualLayout>
                  <c:x val="0"/>
                  <c:y val="-2.85343709468224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23-47AB-9468-652F7F2B6711}"/>
                </c:ext>
              </c:extLst>
            </c:dLbl>
            <c:dLbl>
              <c:idx val="3"/>
              <c:layout>
                <c:manualLayout>
                  <c:x val="-1.7957350021132359E-3"/>
                  <c:y val="-3.112840466926070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23-47AB-9468-652F7F2B6711}"/>
                </c:ext>
              </c:extLst>
            </c:dLbl>
            <c:dLbl>
              <c:idx val="4"/>
              <c:layout>
                <c:manualLayout>
                  <c:x val="-2.3344555027471341E-2"/>
                  <c:y val="-4.409857328145256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23-47AB-9468-652F7F2B6711}"/>
                </c:ext>
              </c:extLst>
            </c:dLbl>
            <c:dLbl>
              <c:idx val="5"/>
              <c:layout>
                <c:manualLayout>
                  <c:x val="-1.6161615019018662E-2"/>
                  <c:y val="-3.11284046692606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23-47AB-9468-652F7F2B67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[1]Sheet2!$H$3:$H$8</c:f>
              <c:numCache>
                <c:formatCode>General</c:formatCode>
                <c:ptCount val="6"/>
                <c:pt idx="0">
                  <c:v>50</c:v>
                </c:pt>
                <c:pt idx="1">
                  <c:v>81</c:v>
                </c:pt>
                <c:pt idx="2">
                  <c:v>113</c:v>
                </c:pt>
                <c:pt idx="3">
                  <c:v>142</c:v>
                </c:pt>
                <c:pt idx="4">
                  <c:v>194</c:v>
                </c:pt>
                <c:pt idx="5">
                  <c:v>271</c:v>
                </c:pt>
              </c:numCache>
            </c:numRef>
          </c:xVal>
          <c:yVal>
            <c:numRef>
              <c:f>[1]Sheet2!$I$3:$I$8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23-47AB-9468-652F7F2B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066352"/>
        <c:axId val="20315635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[1]Sheet2!$G$2</c15:sqref>
                        </c15:formulaRef>
                      </c:ext>
                    </c:extLst>
                    <c:strCache>
                      <c:ptCount val="1"/>
                      <c:pt idx="0">
                        <c:v>Pizza DD|PBJ-$0.5</c:v>
                      </c:pt>
                    </c:strCache>
                  </c:strRef>
                </c:tx>
                <c:spPr>
                  <a:ln w="38100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tx2"/>
                    </a:solidFill>
                    <a:ln w="952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[1]Sheet2!$G$3:$G$8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31</c:v>
                      </c:pt>
                      <c:pt idx="1">
                        <c:v>51</c:v>
                      </c:pt>
                      <c:pt idx="2">
                        <c:v>76</c:v>
                      </c:pt>
                      <c:pt idx="3">
                        <c:v>107</c:v>
                      </c:pt>
                      <c:pt idx="4">
                        <c:v>165</c:v>
                      </c:pt>
                      <c:pt idx="5">
                        <c:v>231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[1]Sheet2!$I$3:$I$8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</c:v>
                      </c:pt>
                      <c:pt idx="1">
                        <c:v>2</c:v>
                      </c:pt>
                      <c:pt idx="2">
                        <c:v>1.5</c:v>
                      </c:pt>
                      <c:pt idx="3">
                        <c:v>1</c:v>
                      </c:pt>
                      <c:pt idx="4">
                        <c:v>0.5</c:v>
                      </c:pt>
                      <c:pt idx="5">
                        <c:v>0.25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7523-47AB-9468-652F7F2B6711}"/>
                  </c:ext>
                </c:extLst>
              </c15:ser>
            </c15:filteredScatterSeries>
          </c:ext>
        </c:extLst>
      </c:scatterChart>
      <c:valAx>
        <c:axId val="210906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Total Quantity Demanded (Slices)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563568"/>
        <c:crosses val="autoZero"/>
        <c:crossBetween val="midCat"/>
      </c:valAx>
      <c:valAx>
        <c:axId val="203156356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Price ($/slice)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066352"/>
        <c:crosses val="autoZero"/>
        <c:crossBetween val="midCat"/>
      </c:valAx>
      <c:spPr>
        <a:noFill/>
        <a:ln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0977933960172"/>
          <c:y val="7.5629155305003221E-2"/>
          <c:w val="0.82746860892610385"/>
          <c:h val="0.79274487576212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'Two curves'!$A$1</c:f>
              <c:strCache>
                <c:ptCount val="1"/>
                <c:pt idx="0">
                  <c:v>Pizza Dmd|PBJ-$0.50</c:v>
                </c:pt>
              </c:strCache>
            </c:strRef>
          </c:tx>
          <c:spPr>
            <a:ln w="381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tx2"/>
              </a:solidFill>
              <a:ln w="9525" cap="rnd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[1]Sheet2!$G$3:$G$8</c:f>
              <c:numCache>
                <c:formatCode>General</c:formatCode>
                <c:ptCount val="6"/>
                <c:pt idx="0">
                  <c:v>31</c:v>
                </c:pt>
                <c:pt idx="1">
                  <c:v>51</c:v>
                </c:pt>
                <c:pt idx="2">
                  <c:v>76</c:v>
                </c:pt>
                <c:pt idx="3">
                  <c:v>107</c:v>
                </c:pt>
                <c:pt idx="4">
                  <c:v>165</c:v>
                </c:pt>
                <c:pt idx="5">
                  <c:v>231</c:v>
                </c:pt>
              </c:numCache>
              <c:extLst xmlns:c15="http://schemas.microsoft.com/office/drawing/2012/chart"/>
            </c:numRef>
          </c:xVal>
          <c:yVal>
            <c:numRef>
              <c:f>[1]Sheet2!$I$3:$I$8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5113-4F1D-950A-28BCB38013FA}"/>
            </c:ext>
          </c:extLst>
        </c:ser>
        <c:ser>
          <c:idx val="1"/>
          <c:order val="1"/>
          <c:tx>
            <c:strRef>
              <c:f>'Two curves'!$B$1</c:f>
              <c:strCache>
                <c:ptCount val="1"/>
                <c:pt idx="0">
                  <c:v>Pizza Dmd|PBJ-$2.00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7030A0"/>
              </a:solidFill>
              <a:ln w="9525" cap="rnd">
                <a:noFill/>
                <a:round/>
              </a:ln>
              <a:effectLst/>
            </c:spPr>
          </c:marker>
          <c:xVal>
            <c:numRef>
              <c:f>[1]Sheet2!$H$3:$H$8</c:f>
              <c:numCache>
                <c:formatCode>General</c:formatCode>
                <c:ptCount val="6"/>
                <c:pt idx="0">
                  <c:v>50</c:v>
                </c:pt>
                <c:pt idx="1">
                  <c:v>81</c:v>
                </c:pt>
                <c:pt idx="2">
                  <c:v>113</c:v>
                </c:pt>
                <c:pt idx="3">
                  <c:v>142</c:v>
                </c:pt>
                <c:pt idx="4">
                  <c:v>194</c:v>
                </c:pt>
                <c:pt idx="5">
                  <c:v>271</c:v>
                </c:pt>
              </c:numCache>
            </c:numRef>
          </c:xVal>
          <c:yVal>
            <c:numRef>
              <c:f>[1]Sheet2!$I$3:$I$8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113-4F1D-950A-28BCB3801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066352"/>
        <c:axId val="2031563568"/>
        <c:extLst/>
      </c:scatterChart>
      <c:valAx>
        <c:axId val="210906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Total Quantity Demanded (Slices)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563568"/>
        <c:crosses val="autoZero"/>
        <c:crossBetween val="midCat"/>
      </c:valAx>
      <c:valAx>
        <c:axId val="203156356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Price ($/slice)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066352"/>
        <c:crosses val="autoZero"/>
        <c:crossBetween val="midCat"/>
      </c:valAx>
      <c:spPr>
        <a:noFill/>
        <a:ln>
          <a:solidFill>
            <a:schemeClr val="tx1"/>
          </a:solidFill>
          <a:prstDash val="solid"/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59419618830531551"/>
          <c:y val="0.42509696988265577"/>
          <c:w val="0.34865948468854729"/>
          <c:h val="0.1063737655361173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>
                <a:effectLst/>
              </a:rPr>
              <a:t>Willingness to Pay for Pepperoni Pizza if PBJs@$2.00</a:t>
            </a:r>
            <a:endParaRPr lang="en-US" sz="2000">
              <a:effectLst/>
            </a:endParaRPr>
          </a:p>
          <a:p>
            <a:pPr>
              <a:defRPr/>
            </a:pPr>
            <a:r>
              <a:rPr lang="en-US" sz="2000" b="1" i="0" baseline="0">
                <a:effectLst/>
              </a:rPr>
              <a:t>Fitted Curve: </a:t>
            </a:r>
            <a:r>
              <a:rPr lang="en-US" sz="2000" b="1" i="1" baseline="0">
                <a:effectLst/>
              </a:rPr>
              <a:t>Q = 124*P</a:t>
            </a:r>
            <a:r>
              <a:rPr lang="en-US" sz="2000" b="1" i="1" baseline="30000">
                <a:effectLst/>
              </a:rPr>
              <a:t>(-0.64)</a:t>
            </a:r>
            <a:endParaRPr lang="en-US" sz="2000" i="1" baseline="30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FittedPowerCurve!$A$32</c:f>
              <c:strCache>
                <c:ptCount val="1"/>
                <c:pt idx="0">
                  <c:v>Slices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FittedPowerCurve!$A$33:$A$38</c:f>
              <c:numCache>
                <c:formatCode>0</c:formatCode>
                <c:ptCount val="6"/>
                <c:pt idx="0">
                  <c:v>50</c:v>
                </c:pt>
                <c:pt idx="1">
                  <c:v>81</c:v>
                </c:pt>
                <c:pt idx="2">
                  <c:v>113</c:v>
                </c:pt>
                <c:pt idx="3">
                  <c:v>142</c:v>
                </c:pt>
                <c:pt idx="4">
                  <c:v>194</c:v>
                </c:pt>
                <c:pt idx="5">
                  <c:v>271</c:v>
                </c:pt>
              </c:numCache>
            </c:numRef>
          </c:xVal>
          <c:yVal>
            <c:numRef>
              <c:f>FittedPowerCurve!$C$33:$C$38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B9-47E9-97B8-CA48E349DB93}"/>
            </c:ext>
          </c:extLst>
        </c:ser>
        <c:ser>
          <c:idx val="1"/>
          <c:order val="1"/>
          <c:tx>
            <c:strRef>
              <c:f>FittedPowerCurve!$B$32</c:f>
              <c:strCache>
                <c:ptCount val="1"/>
                <c:pt idx="0">
                  <c:v>Fitted curve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power"/>
            <c:dispRSqr val="0"/>
            <c:dispEq val="0"/>
          </c:trendline>
          <c:xVal>
            <c:numRef>
              <c:f>FittedPowerCurve!$B$33:$B$38</c:f>
              <c:numCache>
                <c:formatCode>#,##0</c:formatCode>
                <c:ptCount val="6"/>
                <c:pt idx="0">
                  <c:v>61.484517418390283</c:v>
                </c:pt>
                <c:pt idx="1">
                  <c:v>79.71935404569048</c:v>
                </c:pt>
                <c:pt idx="2">
                  <c:v>95.850686410902782</c:v>
                </c:pt>
                <c:pt idx="3">
                  <c:v>124.27770642675172</c:v>
                </c:pt>
                <c:pt idx="4">
                  <c:v>193.74151358328547</c:v>
                </c:pt>
                <c:pt idx="5">
                  <c:v>302.03143560318017</c:v>
                </c:pt>
              </c:numCache>
            </c:numRef>
          </c:xVal>
          <c:yVal>
            <c:numRef>
              <c:f>FittedPowerCurve!$C$33:$C$38</c:f>
              <c:numCache>
                <c:formatCode>"$"#,##0.00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B9-47E9-97B8-CA48E349D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545600"/>
        <c:axId val="298557728"/>
      </c:scatterChart>
      <c:valAx>
        <c:axId val="29754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Total Quantity Demanded (Slices)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728"/>
        <c:crosses val="autoZero"/>
        <c:crossBetween val="midCat"/>
      </c:valAx>
      <c:valAx>
        <c:axId val="2985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Price ($/slice)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545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600074</xdr:colOff>
      <xdr:row>0</xdr:row>
      <xdr:rowOff>109536</xdr:rowOff>
    </xdr:from>
    <xdr:to>
      <xdr:col>57</xdr:col>
      <xdr:colOff>247650</xdr:colOff>
      <xdr:row>29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0</xdr:colOff>
      <xdr:row>34</xdr:row>
      <xdr:rowOff>0</xdr:rowOff>
    </xdr:from>
    <xdr:to>
      <xdr:col>57</xdr:col>
      <xdr:colOff>295276</xdr:colOff>
      <xdr:row>61</xdr:row>
      <xdr:rowOff>23813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631030</xdr:colOff>
      <xdr:row>1</xdr:row>
      <xdr:rowOff>33337</xdr:rowOff>
    </xdr:from>
    <xdr:to>
      <xdr:col>18</xdr:col>
      <xdr:colOff>204788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16</xdr:col>
      <xdr:colOff>295276</xdr:colOff>
      <xdr:row>27</xdr:row>
      <xdr:rowOff>23813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30</xdr:row>
      <xdr:rowOff>28575</xdr:rowOff>
    </xdr:from>
    <xdr:to>
      <xdr:col>16</xdr:col>
      <xdr:colOff>371476</xdr:colOff>
      <xdr:row>56</xdr:row>
      <xdr:rowOff>52388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F53B25-D6AC-43BE-9EFF-213A1840A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66675</xdr:rowOff>
    </xdr:from>
    <xdr:to>
      <xdr:col>15</xdr:col>
      <xdr:colOff>23813</xdr:colOff>
      <xdr:row>27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14</xdr:col>
      <xdr:colOff>366713</xdr:colOff>
      <xdr:row>54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8F7661-4EB8-4DDE-AD8C-83B32D410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57</xdr:row>
      <xdr:rowOff>0</xdr:rowOff>
    </xdr:from>
    <xdr:to>
      <xdr:col>14</xdr:col>
      <xdr:colOff>369888</xdr:colOff>
      <xdr:row>82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CA61B9F-60C1-4B40-B144-C535ADD39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15</xdr:col>
      <xdr:colOff>295276</xdr:colOff>
      <xdr:row>30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31750</xdr:colOff>
      <xdr:row>40</xdr:row>
      <xdr:rowOff>180975</xdr:rowOff>
    </xdr:from>
    <xdr:to>
      <xdr:col>15</xdr:col>
      <xdr:colOff>327026</xdr:colOff>
      <xdr:row>67</xdr:row>
      <xdr:rowOff>17463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114D83-C496-4C06-8E44-8C7C3F55A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15</xdr:col>
      <xdr:colOff>295276</xdr:colOff>
      <xdr:row>30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15</xdr:col>
      <xdr:colOff>295276</xdr:colOff>
      <xdr:row>30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intons/AppData/Local/Microsoft/Windows/INetCache/Content.Outlook/C40US1H0/Pizza%20Demand%20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2">
          <cell r="G2" t="str">
            <v>Pizza DD|PBJ-$0.5</v>
          </cell>
          <cell r="H2" t="str">
            <v>Pizza DD|PBJ-$2</v>
          </cell>
        </row>
        <row r="3">
          <cell r="G3">
            <v>31</v>
          </cell>
          <cell r="H3">
            <v>50</v>
          </cell>
          <cell r="I3">
            <v>3</v>
          </cell>
        </row>
        <row r="4">
          <cell r="G4">
            <v>51</v>
          </cell>
          <cell r="H4">
            <v>81</v>
          </cell>
          <cell r="I4">
            <v>2</v>
          </cell>
        </row>
        <row r="5">
          <cell r="G5">
            <v>76</v>
          </cell>
          <cell r="H5">
            <v>113</v>
          </cell>
          <cell r="I5">
            <v>1.5</v>
          </cell>
        </row>
        <row r="6">
          <cell r="G6">
            <v>107</v>
          </cell>
          <cell r="H6">
            <v>142</v>
          </cell>
          <cell r="I6">
            <v>1</v>
          </cell>
        </row>
        <row r="7">
          <cell r="G7">
            <v>165</v>
          </cell>
          <cell r="H7">
            <v>194</v>
          </cell>
          <cell r="I7">
            <v>0.5</v>
          </cell>
        </row>
        <row r="8">
          <cell r="G8">
            <v>231</v>
          </cell>
          <cell r="H8">
            <v>271</v>
          </cell>
          <cell r="I8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DCF0-DD1A-42E7-B7DB-EDBA5BED6FB6}">
  <dimension ref="A1:I19"/>
  <sheetViews>
    <sheetView tabSelected="1" workbookViewId="0"/>
  </sheetViews>
  <sheetFormatPr defaultRowHeight="15" x14ac:dyDescent="0.25"/>
  <cols>
    <col min="2" max="2" width="17.5703125" customWidth="1"/>
    <col min="3" max="3" width="4" customWidth="1"/>
  </cols>
  <sheetData>
    <row r="1" spans="1:9" x14ac:dyDescent="0.25">
      <c r="A1" s="3" t="s">
        <v>78</v>
      </c>
      <c r="I1" t="s">
        <v>100</v>
      </c>
    </row>
    <row r="3" spans="1:9" x14ac:dyDescent="0.25">
      <c r="A3" t="s">
        <v>101</v>
      </c>
    </row>
    <row r="4" spans="1:9" x14ac:dyDescent="0.25">
      <c r="A4" t="s">
        <v>82</v>
      </c>
    </row>
    <row r="5" spans="1:9" x14ac:dyDescent="0.25">
      <c r="A5" t="s">
        <v>81</v>
      </c>
    </row>
    <row r="7" spans="1:9" x14ac:dyDescent="0.25">
      <c r="A7" t="s">
        <v>79</v>
      </c>
    </row>
    <row r="8" spans="1:9" x14ac:dyDescent="0.25">
      <c r="B8" t="s">
        <v>80</v>
      </c>
      <c r="D8" t="s">
        <v>83</v>
      </c>
    </row>
    <row r="9" spans="1:9" x14ac:dyDescent="0.25">
      <c r="B9" t="s">
        <v>84</v>
      </c>
      <c r="D9" t="s">
        <v>85</v>
      </c>
    </row>
    <row r="10" spans="1:9" x14ac:dyDescent="0.25">
      <c r="B10" t="s">
        <v>86</v>
      </c>
      <c r="D10" t="s">
        <v>87</v>
      </c>
    </row>
    <row r="11" spans="1:9" x14ac:dyDescent="0.25">
      <c r="B11" t="s">
        <v>88</v>
      </c>
      <c r="D11" t="s">
        <v>89</v>
      </c>
    </row>
    <row r="12" spans="1:9" x14ac:dyDescent="0.25">
      <c r="B12" t="s">
        <v>90</v>
      </c>
      <c r="D12" t="s">
        <v>91</v>
      </c>
    </row>
    <row r="13" spans="1:9" x14ac:dyDescent="0.25">
      <c r="B13" t="s">
        <v>92</v>
      </c>
      <c r="D13" t="s">
        <v>95</v>
      </c>
    </row>
    <row r="14" spans="1:9" x14ac:dyDescent="0.25">
      <c r="B14" t="s">
        <v>94</v>
      </c>
      <c r="D14" t="s">
        <v>96</v>
      </c>
    </row>
    <row r="15" spans="1:9" x14ac:dyDescent="0.25">
      <c r="B15" t="s">
        <v>93</v>
      </c>
      <c r="D15" t="s">
        <v>97</v>
      </c>
    </row>
    <row r="16" spans="1:9" x14ac:dyDescent="0.25">
      <c r="B16" t="s">
        <v>98</v>
      </c>
      <c r="D16" t="s">
        <v>99</v>
      </c>
    </row>
    <row r="19" spans="1:1" x14ac:dyDescent="0.25">
      <c r="A19" t="s">
        <v>102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38F7-9AD3-4294-A5CC-D47C6CEF16AA}">
  <dimension ref="A1:D8"/>
  <sheetViews>
    <sheetView workbookViewId="0"/>
  </sheetViews>
  <sheetFormatPr defaultRowHeight="15" x14ac:dyDescent="0.25"/>
  <cols>
    <col min="1" max="1" width="24.140625" customWidth="1"/>
  </cols>
  <sheetData>
    <row r="1" spans="1:4" x14ac:dyDescent="0.25">
      <c r="A1" s="3" t="s">
        <v>67</v>
      </c>
    </row>
    <row r="3" spans="1:4" x14ac:dyDescent="0.25">
      <c r="A3" s="22" t="s">
        <v>68</v>
      </c>
      <c r="B3" s="22">
        <v>2018</v>
      </c>
      <c r="C3" s="22">
        <v>2019</v>
      </c>
      <c r="D3" s="22">
        <v>2020</v>
      </c>
    </row>
    <row r="4" spans="1:4" x14ac:dyDescent="0.25">
      <c r="A4" t="s">
        <v>69</v>
      </c>
      <c r="B4">
        <v>43</v>
      </c>
      <c r="C4">
        <v>37</v>
      </c>
      <c r="D4">
        <v>20</v>
      </c>
    </row>
    <row r="5" spans="1:4" x14ac:dyDescent="0.25">
      <c r="A5" t="s">
        <v>70</v>
      </c>
      <c r="B5" s="23">
        <f>B4/54</f>
        <v>0.79629629629629628</v>
      </c>
      <c r="C5" s="23">
        <f>C4/40</f>
        <v>0.92500000000000004</v>
      </c>
      <c r="D5" s="23">
        <f>D4/24</f>
        <v>0.83333333333333337</v>
      </c>
    </row>
    <row r="6" spans="1:4" x14ac:dyDescent="0.25">
      <c r="A6" t="s">
        <v>71</v>
      </c>
      <c r="B6" s="23">
        <f>16/B4</f>
        <v>0.37209302325581395</v>
      </c>
      <c r="C6" s="23">
        <f>11/C4</f>
        <v>0.29729729729729731</v>
      </c>
      <c r="D6" s="23">
        <f>10/D4</f>
        <v>0.5</v>
      </c>
    </row>
    <row r="7" spans="1:4" x14ac:dyDescent="0.25">
      <c r="A7" t="s">
        <v>72</v>
      </c>
      <c r="B7" s="23">
        <v>0</v>
      </c>
      <c r="C7" s="23">
        <v>0</v>
      </c>
      <c r="D7" s="23">
        <f>1/D$4</f>
        <v>0.05</v>
      </c>
    </row>
    <row r="8" spans="1:4" x14ac:dyDescent="0.25">
      <c r="A8" s="24" t="s">
        <v>73</v>
      </c>
      <c r="B8" s="25">
        <v>0</v>
      </c>
      <c r="C8" s="25">
        <v>0</v>
      </c>
      <c r="D8" s="25">
        <f>1/D$4</f>
        <v>0.05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71"/>
  <sheetViews>
    <sheetView topLeftCell="AO31" workbookViewId="0">
      <selection activeCell="AR37" sqref="AR37:AS41"/>
    </sheetView>
  </sheetViews>
  <sheetFormatPr defaultRowHeight="15" x14ac:dyDescent="0.25"/>
  <cols>
    <col min="39" max="39" width="13.7109375" bestFit="1" customWidth="1"/>
  </cols>
  <sheetData>
    <row r="1" spans="1:45" x14ac:dyDescent="0.25">
      <c r="A1" s="26" t="s">
        <v>1</v>
      </c>
      <c r="B1" s="26"/>
      <c r="C1" s="26"/>
      <c r="D1" s="26"/>
      <c r="E1" s="26"/>
      <c r="F1" s="26"/>
      <c r="G1" s="26"/>
      <c r="H1" s="26"/>
      <c r="AM1" t="s">
        <v>6</v>
      </c>
    </row>
    <row r="2" spans="1:45" x14ac:dyDescent="0.25">
      <c r="B2" s="21" t="s">
        <v>64</v>
      </c>
      <c r="C2" s="21" t="s">
        <v>64</v>
      </c>
      <c r="D2" s="21" t="s">
        <v>64</v>
      </c>
      <c r="E2" s="21" t="s">
        <v>64</v>
      </c>
      <c r="F2" s="21" t="s">
        <v>64</v>
      </c>
      <c r="G2" s="21" t="s">
        <v>64</v>
      </c>
      <c r="H2" s="21" t="s">
        <v>64</v>
      </c>
      <c r="I2" s="21" t="s">
        <v>64</v>
      </c>
      <c r="J2" s="21" t="s">
        <v>64</v>
      </c>
      <c r="K2" s="21" t="s">
        <v>64</v>
      </c>
      <c r="L2" s="21" t="s">
        <v>64</v>
      </c>
      <c r="M2" s="21" t="s">
        <v>64</v>
      </c>
      <c r="N2" s="21" t="s">
        <v>64</v>
      </c>
      <c r="O2" s="21" t="s">
        <v>64</v>
      </c>
      <c r="P2" s="21" t="s">
        <v>64</v>
      </c>
      <c r="Q2" s="21" t="s">
        <v>64</v>
      </c>
      <c r="R2" s="21" t="s">
        <v>64</v>
      </c>
      <c r="S2" s="21" t="s">
        <v>64</v>
      </c>
      <c r="T2" s="21" t="s">
        <v>64</v>
      </c>
      <c r="U2" s="21" t="s">
        <v>64</v>
      </c>
      <c r="V2" s="21" t="s">
        <v>64</v>
      </c>
      <c r="W2" s="21" t="s">
        <v>64</v>
      </c>
      <c r="X2" s="21" t="s">
        <v>64</v>
      </c>
      <c r="Y2" s="21" t="s">
        <v>64</v>
      </c>
      <c r="Z2" s="21" t="s">
        <v>64</v>
      </c>
      <c r="AA2" s="21" t="s">
        <v>64</v>
      </c>
      <c r="AB2" s="21" t="s">
        <v>64</v>
      </c>
      <c r="AC2" s="21" t="s">
        <v>64</v>
      </c>
      <c r="AD2" s="21" t="s">
        <v>64</v>
      </c>
      <c r="AE2" s="21" t="s">
        <v>64</v>
      </c>
      <c r="AF2" s="21" t="s">
        <v>64</v>
      </c>
      <c r="AG2" s="21" t="s">
        <v>64</v>
      </c>
      <c r="AH2" s="21" t="s">
        <v>64</v>
      </c>
      <c r="AI2" s="21" t="s">
        <v>64</v>
      </c>
      <c r="AJ2" s="21" t="s">
        <v>64</v>
      </c>
      <c r="AK2" s="21" t="s">
        <v>64</v>
      </c>
      <c r="AL2" s="21" t="s">
        <v>64</v>
      </c>
    </row>
    <row r="3" spans="1:45" x14ac:dyDescent="0.25">
      <c r="A3" t="s">
        <v>0</v>
      </c>
      <c r="B3" s="21">
        <f>1</f>
        <v>1</v>
      </c>
      <c r="C3" s="21">
        <f>B3+1</f>
        <v>2</v>
      </c>
      <c r="D3" s="21">
        <f t="shared" ref="D3:AL3" si="0">C3+1</f>
        <v>3</v>
      </c>
      <c r="E3" s="21">
        <f t="shared" si="0"/>
        <v>4</v>
      </c>
      <c r="F3" s="21">
        <f t="shared" si="0"/>
        <v>5</v>
      </c>
      <c r="G3" s="21">
        <f t="shared" si="0"/>
        <v>6</v>
      </c>
      <c r="H3" s="21">
        <f t="shared" si="0"/>
        <v>7</v>
      </c>
      <c r="I3" s="21">
        <f t="shared" si="0"/>
        <v>8</v>
      </c>
      <c r="J3" s="21">
        <f t="shared" si="0"/>
        <v>9</v>
      </c>
      <c r="K3" s="21">
        <f t="shared" si="0"/>
        <v>10</v>
      </c>
      <c r="L3" s="21">
        <f t="shared" si="0"/>
        <v>11</v>
      </c>
      <c r="M3" s="21">
        <f t="shared" si="0"/>
        <v>12</v>
      </c>
      <c r="N3" s="21">
        <f t="shared" si="0"/>
        <v>13</v>
      </c>
      <c r="O3" s="21">
        <f t="shared" si="0"/>
        <v>14</v>
      </c>
      <c r="P3" s="21">
        <f t="shared" si="0"/>
        <v>15</v>
      </c>
      <c r="Q3" s="21">
        <f t="shared" si="0"/>
        <v>16</v>
      </c>
      <c r="R3" s="21">
        <f t="shared" si="0"/>
        <v>17</v>
      </c>
      <c r="S3" s="21">
        <f t="shared" si="0"/>
        <v>18</v>
      </c>
      <c r="T3" s="21">
        <f t="shared" si="0"/>
        <v>19</v>
      </c>
      <c r="U3" s="21">
        <f t="shared" si="0"/>
        <v>20</v>
      </c>
      <c r="V3" s="21">
        <f t="shared" si="0"/>
        <v>21</v>
      </c>
      <c r="W3" s="21">
        <f t="shared" si="0"/>
        <v>22</v>
      </c>
      <c r="X3" s="21">
        <f t="shared" si="0"/>
        <v>23</v>
      </c>
      <c r="Y3" s="21">
        <f t="shared" si="0"/>
        <v>24</v>
      </c>
      <c r="Z3" s="21">
        <f t="shared" si="0"/>
        <v>25</v>
      </c>
      <c r="AA3" s="21">
        <f t="shared" si="0"/>
        <v>26</v>
      </c>
      <c r="AB3" s="21">
        <f t="shared" si="0"/>
        <v>27</v>
      </c>
      <c r="AC3" s="21">
        <f t="shared" si="0"/>
        <v>28</v>
      </c>
      <c r="AD3" s="21">
        <f t="shared" si="0"/>
        <v>29</v>
      </c>
      <c r="AE3" s="21">
        <f t="shared" si="0"/>
        <v>30</v>
      </c>
      <c r="AF3" s="21">
        <f t="shared" si="0"/>
        <v>31</v>
      </c>
      <c r="AG3" s="21">
        <f t="shared" si="0"/>
        <v>32</v>
      </c>
      <c r="AH3" s="21">
        <f t="shared" si="0"/>
        <v>33</v>
      </c>
      <c r="AI3" s="21">
        <f t="shared" si="0"/>
        <v>34</v>
      </c>
      <c r="AJ3" s="21">
        <f t="shared" si="0"/>
        <v>35</v>
      </c>
      <c r="AK3" s="21">
        <f t="shared" si="0"/>
        <v>36</v>
      </c>
      <c r="AL3" s="21">
        <f t="shared" si="0"/>
        <v>37</v>
      </c>
      <c r="AM3" s="1" t="s">
        <v>5</v>
      </c>
      <c r="AR3" t="s">
        <v>15</v>
      </c>
      <c r="AS3" t="s">
        <v>10</v>
      </c>
    </row>
    <row r="4" spans="1:45" x14ac:dyDescent="0.25">
      <c r="A4">
        <v>3</v>
      </c>
      <c r="B4">
        <v>0</v>
      </c>
      <c r="C4">
        <v>0</v>
      </c>
      <c r="D4">
        <v>2</v>
      </c>
      <c r="E4">
        <v>1</v>
      </c>
      <c r="F4">
        <v>2</v>
      </c>
      <c r="G4">
        <v>1</v>
      </c>
      <c r="H4">
        <v>1</v>
      </c>
      <c r="I4">
        <v>0</v>
      </c>
      <c r="J4">
        <v>0</v>
      </c>
      <c r="K4">
        <v>0</v>
      </c>
      <c r="L4">
        <v>1</v>
      </c>
      <c r="M4">
        <v>0</v>
      </c>
      <c r="N4">
        <v>1</v>
      </c>
      <c r="O4">
        <v>3</v>
      </c>
      <c r="P4">
        <v>3</v>
      </c>
      <c r="Q4">
        <v>3</v>
      </c>
      <c r="R4">
        <v>2</v>
      </c>
      <c r="S4">
        <v>4</v>
      </c>
      <c r="T4">
        <v>1</v>
      </c>
      <c r="U4">
        <v>2</v>
      </c>
      <c r="V4">
        <v>1</v>
      </c>
      <c r="W4">
        <v>1</v>
      </c>
      <c r="X4">
        <v>2</v>
      </c>
      <c r="Y4">
        <v>2</v>
      </c>
      <c r="Z4">
        <v>1</v>
      </c>
      <c r="AA4">
        <v>0</v>
      </c>
      <c r="AB4">
        <v>1</v>
      </c>
      <c r="AC4">
        <v>2</v>
      </c>
      <c r="AD4">
        <v>1</v>
      </c>
      <c r="AE4">
        <v>3</v>
      </c>
      <c r="AF4">
        <v>1</v>
      </c>
      <c r="AG4">
        <v>4</v>
      </c>
      <c r="AH4">
        <v>0</v>
      </c>
      <c r="AI4">
        <v>1</v>
      </c>
      <c r="AJ4">
        <v>2</v>
      </c>
      <c r="AK4">
        <v>1</v>
      </c>
      <c r="AL4">
        <v>0</v>
      </c>
      <c r="AM4">
        <f>SUM(B4:AL4)</f>
        <v>50</v>
      </c>
      <c r="AR4" s="4">
        <v>50</v>
      </c>
      <c r="AS4" s="2">
        <v>3</v>
      </c>
    </row>
    <row r="5" spans="1:45" x14ac:dyDescent="0.25">
      <c r="A5">
        <v>2</v>
      </c>
      <c r="B5">
        <v>0</v>
      </c>
      <c r="C5">
        <v>1</v>
      </c>
      <c r="D5">
        <v>3</v>
      </c>
      <c r="E5">
        <v>2</v>
      </c>
      <c r="F5">
        <v>2</v>
      </c>
      <c r="G5">
        <v>2</v>
      </c>
      <c r="H5">
        <v>1</v>
      </c>
      <c r="I5">
        <v>0</v>
      </c>
      <c r="J5">
        <v>1</v>
      </c>
      <c r="K5">
        <v>1</v>
      </c>
      <c r="L5">
        <v>1</v>
      </c>
      <c r="M5">
        <v>2</v>
      </c>
      <c r="N5">
        <v>3</v>
      </c>
      <c r="O5">
        <v>4</v>
      </c>
      <c r="P5">
        <v>4</v>
      </c>
      <c r="Q5">
        <v>4</v>
      </c>
      <c r="R5">
        <v>4</v>
      </c>
      <c r="S5">
        <v>4</v>
      </c>
      <c r="T5">
        <v>2</v>
      </c>
      <c r="U5">
        <v>2</v>
      </c>
      <c r="V5">
        <v>2</v>
      </c>
      <c r="W5">
        <v>3</v>
      </c>
      <c r="X5">
        <v>3</v>
      </c>
      <c r="Y5">
        <v>3</v>
      </c>
      <c r="Z5">
        <v>2</v>
      </c>
      <c r="AA5">
        <v>1</v>
      </c>
      <c r="AB5">
        <v>2</v>
      </c>
      <c r="AC5">
        <v>3</v>
      </c>
      <c r="AD5">
        <v>2</v>
      </c>
      <c r="AE5">
        <v>4</v>
      </c>
      <c r="AF5">
        <v>2</v>
      </c>
      <c r="AG5">
        <v>5</v>
      </c>
      <c r="AH5">
        <v>1</v>
      </c>
      <c r="AI5">
        <v>1</v>
      </c>
      <c r="AJ5">
        <v>2</v>
      </c>
      <c r="AK5">
        <v>1</v>
      </c>
      <c r="AL5">
        <v>1</v>
      </c>
      <c r="AM5">
        <f t="shared" ref="AM5:AM9" si="1">SUM(B5:AL5)</f>
        <v>81</v>
      </c>
      <c r="AR5" s="4">
        <v>81</v>
      </c>
      <c r="AS5" s="2">
        <v>2</v>
      </c>
    </row>
    <row r="6" spans="1:45" x14ac:dyDescent="0.25">
      <c r="A6">
        <v>1.5</v>
      </c>
      <c r="B6">
        <v>2</v>
      </c>
      <c r="C6">
        <v>1</v>
      </c>
      <c r="D6">
        <v>4</v>
      </c>
      <c r="E6">
        <v>2</v>
      </c>
      <c r="F6">
        <v>3</v>
      </c>
      <c r="G6">
        <v>2</v>
      </c>
      <c r="H6">
        <v>2</v>
      </c>
      <c r="I6">
        <v>1</v>
      </c>
      <c r="J6">
        <v>2</v>
      </c>
      <c r="K6">
        <v>2</v>
      </c>
      <c r="L6">
        <v>2</v>
      </c>
      <c r="M6">
        <v>3</v>
      </c>
      <c r="N6">
        <v>3</v>
      </c>
      <c r="O6">
        <v>4</v>
      </c>
      <c r="P6">
        <v>4</v>
      </c>
      <c r="Q6">
        <v>5</v>
      </c>
      <c r="R6">
        <v>5</v>
      </c>
      <c r="S6">
        <v>4</v>
      </c>
      <c r="T6">
        <v>2</v>
      </c>
      <c r="U6">
        <v>2</v>
      </c>
      <c r="V6">
        <v>3</v>
      </c>
      <c r="W6">
        <v>4</v>
      </c>
      <c r="X6">
        <v>4</v>
      </c>
      <c r="Y6">
        <v>5</v>
      </c>
      <c r="Z6">
        <v>4</v>
      </c>
      <c r="AA6">
        <v>2</v>
      </c>
      <c r="AB6">
        <v>3</v>
      </c>
      <c r="AC6">
        <v>4</v>
      </c>
      <c r="AD6">
        <v>3</v>
      </c>
      <c r="AE6">
        <v>6</v>
      </c>
      <c r="AF6">
        <v>2</v>
      </c>
      <c r="AG6">
        <v>7</v>
      </c>
      <c r="AH6">
        <v>2</v>
      </c>
      <c r="AI6">
        <v>2</v>
      </c>
      <c r="AJ6">
        <v>2</v>
      </c>
      <c r="AK6">
        <v>3</v>
      </c>
      <c r="AL6">
        <v>2</v>
      </c>
      <c r="AM6">
        <f t="shared" si="1"/>
        <v>113</v>
      </c>
      <c r="AR6" s="4">
        <v>113</v>
      </c>
      <c r="AS6" s="2">
        <v>1.5</v>
      </c>
    </row>
    <row r="7" spans="1:45" x14ac:dyDescent="0.25">
      <c r="A7">
        <v>1</v>
      </c>
      <c r="B7">
        <v>2</v>
      </c>
      <c r="C7">
        <v>2</v>
      </c>
      <c r="D7">
        <v>5</v>
      </c>
      <c r="E7">
        <v>3</v>
      </c>
      <c r="F7">
        <v>3</v>
      </c>
      <c r="G7">
        <v>2</v>
      </c>
      <c r="H7">
        <v>3</v>
      </c>
      <c r="I7">
        <v>2</v>
      </c>
      <c r="J7">
        <v>2</v>
      </c>
      <c r="K7">
        <v>2</v>
      </c>
      <c r="L7">
        <v>3</v>
      </c>
      <c r="M7">
        <v>3</v>
      </c>
      <c r="N7">
        <v>4</v>
      </c>
      <c r="O7">
        <v>5</v>
      </c>
      <c r="P7">
        <v>5</v>
      </c>
      <c r="Q7">
        <v>6</v>
      </c>
      <c r="R7">
        <v>6</v>
      </c>
      <c r="S7">
        <v>5</v>
      </c>
      <c r="T7">
        <v>3</v>
      </c>
      <c r="U7">
        <v>2</v>
      </c>
      <c r="V7">
        <v>4</v>
      </c>
      <c r="W7">
        <v>4</v>
      </c>
      <c r="X7">
        <v>4</v>
      </c>
      <c r="Y7">
        <v>6</v>
      </c>
      <c r="Z7">
        <v>5</v>
      </c>
      <c r="AA7">
        <v>4</v>
      </c>
      <c r="AB7">
        <v>5</v>
      </c>
      <c r="AC7">
        <v>5</v>
      </c>
      <c r="AD7">
        <v>3</v>
      </c>
      <c r="AE7">
        <v>10</v>
      </c>
      <c r="AF7">
        <v>3</v>
      </c>
      <c r="AG7">
        <v>7</v>
      </c>
      <c r="AH7">
        <v>3</v>
      </c>
      <c r="AI7">
        <v>3</v>
      </c>
      <c r="AJ7">
        <v>3</v>
      </c>
      <c r="AK7">
        <v>3</v>
      </c>
      <c r="AL7">
        <v>2</v>
      </c>
      <c r="AM7">
        <f t="shared" si="1"/>
        <v>142</v>
      </c>
      <c r="AR7" s="4">
        <v>142</v>
      </c>
      <c r="AS7" s="2">
        <v>1</v>
      </c>
    </row>
    <row r="8" spans="1:45" x14ac:dyDescent="0.25">
      <c r="A8">
        <v>0.5</v>
      </c>
      <c r="B8">
        <v>2</v>
      </c>
      <c r="C8">
        <v>2</v>
      </c>
      <c r="D8">
        <v>6</v>
      </c>
      <c r="E8">
        <v>4</v>
      </c>
      <c r="F8">
        <v>4</v>
      </c>
      <c r="G8">
        <v>2</v>
      </c>
      <c r="H8">
        <v>4</v>
      </c>
      <c r="I8">
        <v>4</v>
      </c>
      <c r="J8">
        <v>2</v>
      </c>
      <c r="K8">
        <v>4</v>
      </c>
      <c r="L8">
        <v>5</v>
      </c>
      <c r="M8">
        <v>4</v>
      </c>
      <c r="N8">
        <v>5</v>
      </c>
      <c r="O8">
        <v>5</v>
      </c>
      <c r="P8">
        <v>6</v>
      </c>
      <c r="Q8">
        <v>7</v>
      </c>
      <c r="R8">
        <v>7</v>
      </c>
      <c r="S8">
        <v>7</v>
      </c>
      <c r="T8">
        <v>6</v>
      </c>
      <c r="U8">
        <v>2</v>
      </c>
      <c r="V8">
        <v>4</v>
      </c>
      <c r="W8">
        <v>4</v>
      </c>
      <c r="X8">
        <v>4</v>
      </c>
      <c r="Y8">
        <v>8</v>
      </c>
      <c r="Z8">
        <v>6</v>
      </c>
      <c r="AA8">
        <v>6</v>
      </c>
      <c r="AB8">
        <v>10</v>
      </c>
      <c r="AC8">
        <v>10</v>
      </c>
      <c r="AD8">
        <v>4</v>
      </c>
      <c r="AE8">
        <v>20</v>
      </c>
      <c r="AF8">
        <v>4</v>
      </c>
      <c r="AG8">
        <v>10</v>
      </c>
      <c r="AH8">
        <v>4</v>
      </c>
      <c r="AI8">
        <v>3</v>
      </c>
      <c r="AJ8">
        <v>4</v>
      </c>
      <c r="AK8">
        <v>3</v>
      </c>
      <c r="AL8">
        <v>2</v>
      </c>
      <c r="AM8">
        <f t="shared" si="1"/>
        <v>194</v>
      </c>
      <c r="AR8" s="4">
        <v>194</v>
      </c>
      <c r="AS8" s="2">
        <v>0.5</v>
      </c>
    </row>
    <row r="9" spans="1:45" x14ac:dyDescent="0.25">
      <c r="A9">
        <v>0.25</v>
      </c>
      <c r="B9">
        <v>4</v>
      </c>
      <c r="C9">
        <v>2</v>
      </c>
      <c r="D9">
        <v>7</v>
      </c>
      <c r="E9">
        <v>4</v>
      </c>
      <c r="F9">
        <v>5</v>
      </c>
      <c r="G9">
        <v>2</v>
      </c>
      <c r="H9">
        <v>5</v>
      </c>
      <c r="I9">
        <v>6</v>
      </c>
      <c r="J9">
        <v>3</v>
      </c>
      <c r="K9">
        <v>8</v>
      </c>
      <c r="L9">
        <v>8</v>
      </c>
      <c r="M9">
        <v>5</v>
      </c>
      <c r="N9">
        <v>8</v>
      </c>
      <c r="O9">
        <v>5</v>
      </c>
      <c r="P9">
        <v>7</v>
      </c>
      <c r="Q9">
        <v>8</v>
      </c>
      <c r="R9">
        <v>8</v>
      </c>
      <c r="S9">
        <v>8</v>
      </c>
      <c r="T9">
        <v>8</v>
      </c>
      <c r="U9">
        <v>2</v>
      </c>
      <c r="V9">
        <v>4</v>
      </c>
      <c r="W9">
        <v>4</v>
      </c>
      <c r="X9">
        <v>5</v>
      </c>
      <c r="Y9">
        <v>16</v>
      </c>
      <c r="Z9">
        <v>6</v>
      </c>
      <c r="AA9">
        <v>10</v>
      </c>
      <c r="AB9">
        <v>16</v>
      </c>
      <c r="AC9">
        <v>20</v>
      </c>
      <c r="AD9">
        <v>4</v>
      </c>
      <c r="AE9">
        <v>40</v>
      </c>
      <c r="AF9">
        <v>2</v>
      </c>
      <c r="AG9">
        <v>10</v>
      </c>
      <c r="AH9">
        <v>5</v>
      </c>
      <c r="AI9">
        <v>5</v>
      </c>
      <c r="AJ9">
        <v>6</v>
      </c>
      <c r="AK9">
        <v>3</v>
      </c>
      <c r="AL9">
        <v>2</v>
      </c>
      <c r="AM9">
        <f t="shared" si="1"/>
        <v>271</v>
      </c>
      <c r="AR9" s="4">
        <v>271</v>
      </c>
      <c r="AS9" s="2">
        <v>0.25</v>
      </c>
    </row>
    <row r="13" spans="1:45" x14ac:dyDescent="0.25">
      <c r="A13" s="26" t="s">
        <v>3</v>
      </c>
      <c r="B13" s="26"/>
      <c r="C13" s="26"/>
      <c r="D13" s="26"/>
      <c r="E13" s="26"/>
      <c r="F13" s="26"/>
      <c r="G13" s="26"/>
      <c r="H13" s="26"/>
      <c r="AM13" t="s">
        <v>8</v>
      </c>
    </row>
    <row r="14" spans="1:45" x14ac:dyDescent="0.25">
      <c r="B14" s="21" t="s">
        <v>64</v>
      </c>
      <c r="C14" s="21" t="s">
        <v>64</v>
      </c>
      <c r="D14" s="21" t="s">
        <v>64</v>
      </c>
      <c r="E14" s="21" t="s">
        <v>64</v>
      </c>
      <c r="F14" s="21" t="s">
        <v>64</v>
      </c>
      <c r="G14" s="21" t="s">
        <v>64</v>
      </c>
      <c r="H14" s="21" t="s">
        <v>64</v>
      </c>
      <c r="I14" s="21" t="s">
        <v>64</v>
      </c>
      <c r="J14" s="21" t="s">
        <v>64</v>
      </c>
      <c r="K14" s="21" t="s">
        <v>64</v>
      </c>
      <c r="L14" s="21" t="s">
        <v>64</v>
      </c>
      <c r="M14" s="21" t="s">
        <v>64</v>
      </c>
      <c r="N14" s="21" t="s">
        <v>64</v>
      </c>
      <c r="O14" s="21" t="s">
        <v>64</v>
      </c>
      <c r="P14" s="21" t="s">
        <v>64</v>
      </c>
      <c r="Q14" s="21" t="s">
        <v>64</v>
      </c>
      <c r="R14" s="21" t="s">
        <v>64</v>
      </c>
      <c r="S14" s="21" t="s">
        <v>64</v>
      </c>
      <c r="T14" s="21" t="s">
        <v>64</v>
      </c>
      <c r="U14" s="21" t="s">
        <v>64</v>
      </c>
      <c r="V14" s="21" t="s">
        <v>64</v>
      </c>
      <c r="W14" s="21" t="s">
        <v>64</v>
      </c>
      <c r="X14" s="21" t="s">
        <v>64</v>
      </c>
      <c r="Y14" s="21" t="s">
        <v>64</v>
      </c>
      <c r="Z14" s="21" t="s">
        <v>64</v>
      </c>
      <c r="AA14" s="21" t="s">
        <v>64</v>
      </c>
      <c r="AB14" s="21" t="s">
        <v>64</v>
      </c>
      <c r="AC14" s="21" t="s">
        <v>64</v>
      </c>
      <c r="AD14" s="21" t="s">
        <v>64</v>
      </c>
      <c r="AE14" s="21" t="s">
        <v>64</v>
      </c>
      <c r="AF14" s="21" t="s">
        <v>64</v>
      </c>
      <c r="AG14" s="21" t="s">
        <v>64</v>
      </c>
      <c r="AH14" s="21" t="s">
        <v>64</v>
      </c>
      <c r="AI14" s="21" t="s">
        <v>64</v>
      </c>
      <c r="AJ14" s="21" t="s">
        <v>64</v>
      </c>
      <c r="AK14" s="21" t="s">
        <v>64</v>
      </c>
      <c r="AL14" s="21" t="s">
        <v>64</v>
      </c>
    </row>
    <row r="15" spans="1:45" x14ac:dyDescent="0.25">
      <c r="A15" t="s">
        <v>0</v>
      </c>
      <c r="B15" s="21">
        <f>1</f>
        <v>1</v>
      </c>
      <c r="C15" s="21">
        <f>B15+1</f>
        <v>2</v>
      </c>
      <c r="D15" s="21">
        <f t="shared" ref="D15:AL15" si="2">C15+1</f>
        <v>3</v>
      </c>
      <c r="E15" s="21">
        <f t="shared" si="2"/>
        <v>4</v>
      </c>
      <c r="F15" s="21">
        <f t="shared" si="2"/>
        <v>5</v>
      </c>
      <c r="G15" s="21">
        <f t="shared" si="2"/>
        <v>6</v>
      </c>
      <c r="H15" s="21">
        <f t="shared" si="2"/>
        <v>7</v>
      </c>
      <c r="I15" s="21">
        <f t="shared" si="2"/>
        <v>8</v>
      </c>
      <c r="J15" s="21">
        <f t="shared" si="2"/>
        <v>9</v>
      </c>
      <c r="K15" s="21">
        <f t="shared" si="2"/>
        <v>10</v>
      </c>
      <c r="L15" s="21">
        <f t="shared" si="2"/>
        <v>11</v>
      </c>
      <c r="M15" s="21">
        <f t="shared" si="2"/>
        <v>12</v>
      </c>
      <c r="N15" s="21">
        <f t="shared" si="2"/>
        <v>13</v>
      </c>
      <c r="O15" s="21">
        <f t="shared" si="2"/>
        <v>14</v>
      </c>
      <c r="P15" s="21">
        <f t="shared" si="2"/>
        <v>15</v>
      </c>
      <c r="Q15" s="21">
        <f t="shared" si="2"/>
        <v>16</v>
      </c>
      <c r="R15" s="21">
        <f t="shared" si="2"/>
        <v>17</v>
      </c>
      <c r="S15" s="21">
        <f t="shared" si="2"/>
        <v>18</v>
      </c>
      <c r="T15" s="21">
        <f t="shared" si="2"/>
        <v>19</v>
      </c>
      <c r="U15" s="21">
        <f t="shared" si="2"/>
        <v>20</v>
      </c>
      <c r="V15" s="21">
        <f t="shared" si="2"/>
        <v>21</v>
      </c>
      <c r="W15" s="21">
        <f t="shared" si="2"/>
        <v>22</v>
      </c>
      <c r="X15" s="21">
        <f t="shared" si="2"/>
        <v>23</v>
      </c>
      <c r="Y15" s="21">
        <f t="shared" si="2"/>
        <v>24</v>
      </c>
      <c r="Z15" s="21">
        <f t="shared" si="2"/>
        <v>25</v>
      </c>
      <c r="AA15" s="21">
        <f t="shared" si="2"/>
        <v>26</v>
      </c>
      <c r="AB15" s="21">
        <f t="shared" si="2"/>
        <v>27</v>
      </c>
      <c r="AC15" s="21">
        <f t="shared" si="2"/>
        <v>28</v>
      </c>
      <c r="AD15" s="21">
        <f t="shared" si="2"/>
        <v>29</v>
      </c>
      <c r="AE15" s="21">
        <f t="shared" si="2"/>
        <v>30</v>
      </c>
      <c r="AF15" s="21">
        <f t="shared" si="2"/>
        <v>31</v>
      </c>
      <c r="AG15" s="21">
        <f t="shared" si="2"/>
        <v>32</v>
      </c>
      <c r="AH15" s="21">
        <f t="shared" si="2"/>
        <v>33</v>
      </c>
      <c r="AI15" s="21">
        <f t="shared" si="2"/>
        <v>34</v>
      </c>
      <c r="AJ15" s="21">
        <f t="shared" si="2"/>
        <v>35</v>
      </c>
      <c r="AK15" s="21">
        <f t="shared" si="2"/>
        <v>36</v>
      </c>
      <c r="AL15" s="21">
        <f t="shared" si="2"/>
        <v>37</v>
      </c>
      <c r="AM15" s="1" t="s">
        <v>5</v>
      </c>
    </row>
    <row r="16" spans="1:45" x14ac:dyDescent="0.25">
      <c r="A16">
        <v>3</v>
      </c>
      <c r="B16">
        <v>0</v>
      </c>
      <c r="C16">
        <v>0</v>
      </c>
      <c r="D16">
        <v>3</v>
      </c>
      <c r="E16">
        <v>1</v>
      </c>
      <c r="F16">
        <v>0</v>
      </c>
      <c r="G16">
        <v>0</v>
      </c>
      <c r="H16">
        <v>0</v>
      </c>
      <c r="I16">
        <v>1</v>
      </c>
      <c r="J16">
        <v>1</v>
      </c>
      <c r="K16">
        <v>2</v>
      </c>
      <c r="L16">
        <v>1</v>
      </c>
      <c r="M16">
        <v>2</v>
      </c>
      <c r="N16">
        <v>2</v>
      </c>
      <c r="O16">
        <v>2</v>
      </c>
      <c r="P16">
        <v>4</v>
      </c>
      <c r="Q16">
        <v>1</v>
      </c>
      <c r="R16">
        <v>0</v>
      </c>
      <c r="S16">
        <v>0</v>
      </c>
      <c r="T16">
        <v>2</v>
      </c>
      <c r="U16">
        <v>0</v>
      </c>
      <c r="V16">
        <v>2</v>
      </c>
      <c r="W16">
        <v>1</v>
      </c>
      <c r="X16">
        <v>2</v>
      </c>
      <c r="Y16">
        <v>1</v>
      </c>
      <c r="Z16">
        <v>2</v>
      </c>
      <c r="AA16">
        <v>4</v>
      </c>
      <c r="AB16">
        <v>2</v>
      </c>
      <c r="AC16">
        <v>0</v>
      </c>
      <c r="AD16">
        <v>2</v>
      </c>
      <c r="AE16">
        <v>1</v>
      </c>
      <c r="AF16">
        <v>1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f>SUM(B16:AL16)</f>
        <v>52</v>
      </c>
    </row>
    <row r="17" spans="1:39" x14ac:dyDescent="0.25">
      <c r="A17">
        <v>2</v>
      </c>
      <c r="B17">
        <v>0</v>
      </c>
      <c r="C17">
        <v>1</v>
      </c>
      <c r="D17">
        <v>2</v>
      </c>
      <c r="E17">
        <v>0</v>
      </c>
      <c r="F17">
        <v>0</v>
      </c>
      <c r="G17">
        <v>0</v>
      </c>
      <c r="H17">
        <v>0</v>
      </c>
      <c r="I17">
        <v>1</v>
      </c>
      <c r="J17">
        <v>1</v>
      </c>
      <c r="K17">
        <v>1</v>
      </c>
      <c r="L17">
        <v>1</v>
      </c>
      <c r="M17">
        <v>0</v>
      </c>
      <c r="N17">
        <v>1</v>
      </c>
      <c r="O17">
        <v>2</v>
      </c>
      <c r="P17">
        <v>4</v>
      </c>
      <c r="Q17">
        <v>0</v>
      </c>
      <c r="R17">
        <v>0</v>
      </c>
      <c r="S17">
        <v>0</v>
      </c>
      <c r="T17">
        <v>1</v>
      </c>
      <c r="U17">
        <v>0</v>
      </c>
      <c r="V17">
        <v>2</v>
      </c>
      <c r="W17">
        <v>0</v>
      </c>
      <c r="X17">
        <v>3</v>
      </c>
      <c r="Y17">
        <v>0</v>
      </c>
      <c r="Z17">
        <v>1</v>
      </c>
      <c r="AA17">
        <v>4</v>
      </c>
      <c r="AB17">
        <v>1</v>
      </c>
      <c r="AC17">
        <v>0</v>
      </c>
      <c r="AD17">
        <v>2</v>
      </c>
      <c r="AE17">
        <v>1</v>
      </c>
      <c r="AF17">
        <v>1</v>
      </c>
      <c r="AG17">
        <v>2</v>
      </c>
      <c r="AH17">
        <v>1</v>
      </c>
      <c r="AI17">
        <v>1</v>
      </c>
      <c r="AJ17">
        <v>1</v>
      </c>
      <c r="AK17">
        <v>2</v>
      </c>
      <c r="AL17">
        <v>2</v>
      </c>
      <c r="AM17">
        <f t="shared" ref="AM17:AM21" si="3">SUM(B17:AL17)</f>
        <v>39</v>
      </c>
    </row>
    <row r="18" spans="1:39" x14ac:dyDescent="0.25">
      <c r="A18">
        <v>1.5</v>
      </c>
      <c r="B18">
        <v>0</v>
      </c>
      <c r="C18">
        <v>1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1</v>
      </c>
      <c r="O18">
        <v>2</v>
      </c>
      <c r="P18">
        <v>4</v>
      </c>
      <c r="Q18">
        <v>0</v>
      </c>
      <c r="R18">
        <v>1</v>
      </c>
      <c r="S18">
        <v>0</v>
      </c>
      <c r="T18">
        <v>1</v>
      </c>
      <c r="U18">
        <v>0</v>
      </c>
      <c r="V18">
        <v>2</v>
      </c>
      <c r="W18">
        <v>0</v>
      </c>
      <c r="X18">
        <v>3</v>
      </c>
      <c r="Y18">
        <v>0</v>
      </c>
      <c r="Z18">
        <v>0</v>
      </c>
      <c r="AA18">
        <v>4</v>
      </c>
      <c r="AB18">
        <v>0</v>
      </c>
      <c r="AC18">
        <v>0</v>
      </c>
      <c r="AD18">
        <v>2</v>
      </c>
      <c r="AE18">
        <v>1</v>
      </c>
      <c r="AF18">
        <v>1</v>
      </c>
      <c r="AG18">
        <v>2</v>
      </c>
      <c r="AH18">
        <v>1</v>
      </c>
      <c r="AI18">
        <v>1</v>
      </c>
      <c r="AJ18">
        <v>1</v>
      </c>
      <c r="AK18">
        <v>0</v>
      </c>
      <c r="AL18">
        <v>2</v>
      </c>
      <c r="AM18">
        <f t="shared" si="3"/>
        <v>32</v>
      </c>
    </row>
    <row r="19" spans="1:39" x14ac:dyDescent="0.25">
      <c r="A19">
        <v>1</v>
      </c>
      <c r="B19">
        <v>1</v>
      </c>
      <c r="C19">
        <v>1</v>
      </c>
      <c r="D19">
        <v>1</v>
      </c>
      <c r="E19">
        <v>0</v>
      </c>
      <c r="F19">
        <v>3</v>
      </c>
      <c r="G19">
        <v>0</v>
      </c>
      <c r="H19">
        <v>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3</v>
      </c>
      <c r="P19">
        <v>4</v>
      </c>
      <c r="Q19">
        <v>0</v>
      </c>
      <c r="R19">
        <v>2</v>
      </c>
      <c r="S19">
        <v>0</v>
      </c>
      <c r="T19">
        <v>1</v>
      </c>
      <c r="U19">
        <v>1</v>
      </c>
      <c r="V19">
        <v>2</v>
      </c>
      <c r="W19">
        <v>0</v>
      </c>
      <c r="X19">
        <v>3</v>
      </c>
      <c r="Y19">
        <v>0</v>
      </c>
      <c r="Z19">
        <v>0</v>
      </c>
      <c r="AA19">
        <v>4</v>
      </c>
      <c r="AB19">
        <v>0</v>
      </c>
      <c r="AC19">
        <v>0</v>
      </c>
      <c r="AD19">
        <v>2</v>
      </c>
      <c r="AE19">
        <v>1</v>
      </c>
      <c r="AF19">
        <v>1</v>
      </c>
      <c r="AG19">
        <v>2</v>
      </c>
      <c r="AH19">
        <v>1</v>
      </c>
      <c r="AI19">
        <v>0</v>
      </c>
      <c r="AJ19">
        <v>1</v>
      </c>
      <c r="AK19">
        <v>0</v>
      </c>
      <c r="AL19">
        <v>2</v>
      </c>
      <c r="AM19">
        <f t="shared" si="3"/>
        <v>40</v>
      </c>
    </row>
    <row r="20" spans="1:39" x14ac:dyDescent="0.25">
      <c r="A20">
        <v>0.5</v>
      </c>
      <c r="B20">
        <v>1</v>
      </c>
      <c r="C20">
        <v>1</v>
      </c>
      <c r="D20">
        <v>0</v>
      </c>
      <c r="E20">
        <v>0</v>
      </c>
      <c r="F20">
        <v>4</v>
      </c>
      <c r="G20">
        <v>0</v>
      </c>
      <c r="H20">
        <v>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3</v>
      </c>
      <c r="P20">
        <v>5</v>
      </c>
      <c r="Q20">
        <v>0</v>
      </c>
      <c r="R20">
        <v>3</v>
      </c>
      <c r="S20">
        <v>0</v>
      </c>
      <c r="T20">
        <v>0</v>
      </c>
      <c r="U20">
        <v>1</v>
      </c>
      <c r="V20">
        <v>2</v>
      </c>
      <c r="W20">
        <v>0</v>
      </c>
      <c r="X20">
        <v>3</v>
      </c>
      <c r="Y20">
        <v>0</v>
      </c>
      <c r="Z20">
        <v>0</v>
      </c>
      <c r="AA20">
        <v>4</v>
      </c>
      <c r="AB20">
        <v>0</v>
      </c>
      <c r="AC20">
        <v>0</v>
      </c>
      <c r="AD20">
        <v>2</v>
      </c>
      <c r="AE20">
        <v>0</v>
      </c>
      <c r="AF20">
        <v>1</v>
      </c>
      <c r="AG20">
        <v>2</v>
      </c>
      <c r="AH20">
        <v>0</v>
      </c>
      <c r="AI20">
        <v>0</v>
      </c>
      <c r="AJ20">
        <v>1</v>
      </c>
      <c r="AK20">
        <v>0</v>
      </c>
      <c r="AL20">
        <v>2</v>
      </c>
      <c r="AM20">
        <f t="shared" si="3"/>
        <v>40</v>
      </c>
    </row>
    <row r="21" spans="1:39" x14ac:dyDescent="0.25">
      <c r="A21">
        <v>0.25</v>
      </c>
      <c r="B21">
        <v>1</v>
      </c>
      <c r="C21">
        <v>1</v>
      </c>
      <c r="D21">
        <v>0</v>
      </c>
      <c r="E21">
        <v>0</v>
      </c>
      <c r="F21">
        <v>5</v>
      </c>
      <c r="G21">
        <v>0</v>
      </c>
      <c r="H21">
        <v>5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</v>
      </c>
      <c r="P21">
        <v>6</v>
      </c>
      <c r="Q21">
        <v>0</v>
      </c>
      <c r="R21">
        <v>5</v>
      </c>
      <c r="S21">
        <v>0</v>
      </c>
      <c r="T21">
        <v>0</v>
      </c>
      <c r="U21">
        <v>1</v>
      </c>
      <c r="V21">
        <v>2</v>
      </c>
      <c r="W21">
        <v>0</v>
      </c>
      <c r="X21">
        <v>4</v>
      </c>
      <c r="Y21">
        <v>0</v>
      </c>
      <c r="Z21">
        <v>0</v>
      </c>
      <c r="AA21">
        <v>4</v>
      </c>
      <c r="AB21">
        <v>0</v>
      </c>
      <c r="AC21">
        <v>0</v>
      </c>
      <c r="AD21">
        <v>2</v>
      </c>
      <c r="AE21">
        <v>0</v>
      </c>
      <c r="AF21">
        <v>2</v>
      </c>
      <c r="AG21">
        <v>2</v>
      </c>
      <c r="AH21">
        <v>0</v>
      </c>
      <c r="AI21">
        <v>0</v>
      </c>
      <c r="AJ21">
        <v>1</v>
      </c>
      <c r="AK21">
        <v>0</v>
      </c>
      <c r="AL21">
        <v>2</v>
      </c>
      <c r="AM21">
        <f t="shared" si="3"/>
        <v>46</v>
      </c>
    </row>
    <row r="25" spans="1:39" x14ac:dyDescent="0.25">
      <c r="A25" s="26" t="s">
        <v>2</v>
      </c>
      <c r="B25" s="26"/>
      <c r="C25" s="26"/>
      <c r="D25" s="26"/>
      <c r="E25" s="26"/>
      <c r="F25" s="26"/>
      <c r="G25" s="26"/>
      <c r="H25" s="26"/>
      <c r="AM25" t="s">
        <v>7</v>
      </c>
    </row>
    <row r="26" spans="1:39" x14ac:dyDescent="0.25">
      <c r="B26" s="21" t="s">
        <v>64</v>
      </c>
      <c r="C26" s="21" t="s">
        <v>64</v>
      </c>
      <c r="D26" s="21" t="s">
        <v>64</v>
      </c>
      <c r="E26" s="21" t="s">
        <v>64</v>
      </c>
      <c r="F26" s="21" t="s">
        <v>64</v>
      </c>
      <c r="G26" s="21" t="s">
        <v>64</v>
      </c>
      <c r="H26" s="21" t="s">
        <v>64</v>
      </c>
      <c r="I26" s="21" t="s">
        <v>64</v>
      </c>
      <c r="J26" s="21" t="s">
        <v>64</v>
      </c>
      <c r="K26" s="21" t="s">
        <v>64</v>
      </c>
      <c r="L26" s="21" t="s">
        <v>64</v>
      </c>
      <c r="M26" s="21" t="s">
        <v>64</v>
      </c>
      <c r="N26" s="21" t="s">
        <v>64</v>
      </c>
      <c r="O26" s="21" t="s">
        <v>64</v>
      </c>
      <c r="P26" s="21" t="s">
        <v>64</v>
      </c>
      <c r="Q26" s="21" t="s">
        <v>64</v>
      </c>
      <c r="R26" s="21" t="s">
        <v>64</v>
      </c>
      <c r="S26" s="21" t="s">
        <v>64</v>
      </c>
      <c r="T26" s="21" t="s">
        <v>64</v>
      </c>
      <c r="U26" s="21" t="s">
        <v>64</v>
      </c>
      <c r="V26" s="21" t="s">
        <v>64</v>
      </c>
      <c r="W26" s="21" t="s">
        <v>64</v>
      </c>
      <c r="X26" s="21" t="s">
        <v>64</v>
      </c>
      <c r="Y26" s="21" t="s">
        <v>64</v>
      </c>
      <c r="Z26" s="21" t="s">
        <v>64</v>
      </c>
      <c r="AA26" s="21" t="s">
        <v>64</v>
      </c>
      <c r="AB26" s="21" t="s">
        <v>64</v>
      </c>
      <c r="AC26" s="21" t="s">
        <v>64</v>
      </c>
      <c r="AD26" s="21" t="s">
        <v>64</v>
      </c>
      <c r="AE26" s="21" t="s">
        <v>64</v>
      </c>
      <c r="AF26" s="21" t="s">
        <v>64</v>
      </c>
      <c r="AG26" s="21" t="s">
        <v>64</v>
      </c>
      <c r="AH26" s="21" t="s">
        <v>64</v>
      </c>
      <c r="AI26" s="21" t="s">
        <v>64</v>
      </c>
      <c r="AJ26" s="21" t="s">
        <v>64</v>
      </c>
      <c r="AK26" s="21" t="s">
        <v>64</v>
      </c>
      <c r="AL26" s="21" t="s">
        <v>64</v>
      </c>
    </row>
    <row r="27" spans="1:39" x14ac:dyDescent="0.25">
      <c r="A27" t="s">
        <v>0</v>
      </c>
      <c r="B27" s="21">
        <f>1</f>
        <v>1</v>
      </c>
      <c r="C27" s="21">
        <f>B27+1</f>
        <v>2</v>
      </c>
      <c r="D27" s="21">
        <f t="shared" ref="D27:AL27" si="4">C27+1</f>
        <v>3</v>
      </c>
      <c r="E27" s="21">
        <f t="shared" si="4"/>
        <v>4</v>
      </c>
      <c r="F27" s="21">
        <f t="shared" si="4"/>
        <v>5</v>
      </c>
      <c r="G27" s="21">
        <f t="shared" si="4"/>
        <v>6</v>
      </c>
      <c r="H27" s="21">
        <f t="shared" si="4"/>
        <v>7</v>
      </c>
      <c r="I27" s="21">
        <f t="shared" si="4"/>
        <v>8</v>
      </c>
      <c r="J27" s="21">
        <f t="shared" si="4"/>
        <v>9</v>
      </c>
      <c r="K27" s="21">
        <f t="shared" si="4"/>
        <v>10</v>
      </c>
      <c r="L27" s="21">
        <f t="shared" si="4"/>
        <v>11</v>
      </c>
      <c r="M27" s="21">
        <f t="shared" si="4"/>
        <v>12</v>
      </c>
      <c r="N27" s="21">
        <f t="shared" si="4"/>
        <v>13</v>
      </c>
      <c r="O27" s="21">
        <f t="shared" si="4"/>
        <v>14</v>
      </c>
      <c r="P27" s="21">
        <f t="shared" si="4"/>
        <v>15</v>
      </c>
      <c r="Q27" s="21">
        <f t="shared" si="4"/>
        <v>16</v>
      </c>
      <c r="R27" s="21">
        <f t="shared" si="4"/>
        <v>17</v>
      </c>
      <c r="S27" s="21">
        <f t="shared" si="4"/>
        <v>18</v>
      </c>
      <c r="T27" s="21">
        <f t="shared" si="4"/>
        <v>19</v>
      </c>
      <c r="U27" s="21">
        <f t="shared" si="4"/>
        <v>20</v>
      </c>
      <c r="V27" s="21">
        <f t="shared" si="4"/>
        <v>21</v>
      </c>
      <c r="W27" s="21">
        <f t="shared" si="4"/>
        <v>22</v>
      </c>
      <c r="X27" s="21">
        <f t="shared" si="4"/>
        <v>23</v>
      </c>
      <c r="Y27" s="21">
        <f t="shared" si="4"/>
        <v>24</v>
      </c>
      <c r="Z27" s="21">
        <f t="shared" si="4"/>
        <v>25</v>
      </c>
      <c r="AA27" s="21">
        <f t="shared" si="4"/>
        <v>26</v>
      </c>
      <c r="AB27" s="21">
        <f t="shared" si="4"/>
        <v>27</v>
      </c>
      <c r="AC27" s="21">
        <f t="shared" si="4"/>
        <v>28</v>
      </c>
      <c r="AD27" s="21">
        <f t="shared" si="4"/>
        <v>29</v>
      </c>
      <c r="AE27" s="21">
        <f t="shared" si="4"/>
        <v>30</v>
      </c>
      <c r="AF27" s="21">
        <f t="shared" si="4"/>
        <v>31</v>
      </c>
      <c r="AG27" s="21">
        <f t="shared" si="4"/>
        <v>32</v>
      </c>
      <c r="AH27" s="21">
        <f t="shared" si="4"/>
        <v>33</v>
      </c>
      <c r="AI27" s="21">
        <f t="shared" si="4"/>
        <v>34</v>
      </c>
      <c r="AJ27" s="21">
        <f t="shared" si="4"/>
        <v>35</v>
      </c>
      <c r="AK27" s="21">
        <f t="shared" si="4"/>
        <v>36</v>
      </c>
      <c r="AL27" s="21">
        <f t="shared" si="4"/>
        <v>37</v>
      </c>
      <c r="AM27" s="1" t="s">
        <v>5</v>
      </c>
    </row>
    <row r="28" spans="1:39" x14ac:dyDescent="0.25">
      <c r="A28">
        <v>3</v>
      </c>
      <c r="B28">
        <v>0</v>
      </c>
      <c r="C28">
        <v>0</v>
      </c>
      <c r="D28">
        <v>1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>
        <v>2</v>
      </c>
      <c r="Q28">
        <v>2</v>
      </c>
      <c r="R28">
        <v>0</v>
      </c>
      <c r="S28">
        <v>4</v>
      </c>
      <c r="T28">
        <v>0</v>
      </c>
      <c r="U28">
        <v>2</v>
      </c>
      <c r="V28">
        <v>1</v>
      </c>
      <c r="W28">
        <v>1</v>
      </c>
      <c r="X28">
        <v>3</v>
      </c>
      <c r="Y28">
        <v>0</v>
      </c>
      <c r="Z28">
        <v>0</v>
      </c>
      <c r="AA28">
        <v>0</v>
      </c>
      <c r="AB28">
        <v>1</v>
      </c>
      <c r="AC28">
        <v>2</v>
      </c>
      <c r="AD28">
        <v>1</v>
      </c>
      <c r="AE28">
        <v>0</v>
      </c>
      <c r="AF28">
        <v>2</v>
      </c>
      <c r="AG28">
        <v>4</v>
      </c>
      <c r="AH28">
        <v>0</v>
      </c>
      <c r="AI28">
        <v>1</v>
      </c>
      <c r="AJ28">
        <v>1</v>
      </c>
      <c r="AK28">
        <v>0</v>
      </c>
      <c r="AL28">
        <v>0</v>
      </c>
      <c r="AM28">
        <f>SUM(B28:AL28)</f>
        <v>31</v>
      </c>
    </row>
    <row r="29" spans="1:39" x14ac:dyDescent="0.25">
      <c r="A29">
        <v>2</v>
      </c>
      <c r="B29">
        <v>0</v>
      </c>
      <c r="C29">
        <v>1</v>
      </c>
      <c r="D29">
        <v>2</v>
      </c>
      <c r="E29">
        <v>0</v>
      </c>
      <c r="F29">
        <v>0</v>
      </c>
      <c r="G29">
        <v>2</v>
      </c>
      <c r="H29">
        <v>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</v>
      </c>
      <c r="P29">
        <v>3</v>
      </c>
      <c r="Q29">
        <v>3</v>
      </c>
      <c r="R29">
        <v>0</v>
      </c>
      <c r="S29">
        <v>4</v>
      </c>
      <c r="T29">
        <v>0</v>
      </c>
      <c r="U29">
        <v>2</v>
      </c>
      <c r="V29">
        <v>2</v>
      </c>
      <c r="W29">
        <v>3</v>
      </c>
      <c r="X29">
        <v>4</v>
      </c>
      <c r="Y29">
        <v>1</v>
      </c>
      <c r="Z29">
        <v>0</v>
      </c>
      <c r="AA29">
        <v>1</v>
      </c>
      <c r="AB29">
        <v>2</v>
      </c>
      <c r="AC29">
        <v>3</v>
      </c>
      <c r="AD29">
        <v>2</v>
      </c>
      <c r="AE29">
        <v>0</v>
      </c>
      <c r="AF29">
        <v>2</v>
      </c>
      <c r="AG29">
        <v>5</v>
      </c>
      <c r="AH29">
        <v>0</v>
      </c>
      <c r="AI29">
        <v>0</v>
      </c>
      <c r="AJ29">
        <v>1</v>
      </c>
      <c r="AK29">
        <v>1</v>
      </c>
      <c r="AL29">
        <v>1</v>
      </c>
      <c r="AM29">
        <f t="shared" ref="AM29:AM33" si="5">SUM(B29:AL29)</f>
        <v>51</v>
      </c>
    </row>
    <row r="30" spans="1:39" x14ac:dyDescent="0.25">
      <c r="A30">
        <v>1.5</v>
      </c>
      <c r="B30">
        <v>1</v>
      </c>
      <c r="C30">
        <v>1</v>
      </c>
      <c r="D30">
        <v>3</v>
      </c>
      <c r="E30">
        <v>1</v>
      </c>
      <c r="F30">
        <v>0</v>
      </c>
      <c r="G30">
        <v>2</v>
      </c>
      <c r="H30">
        <v>3</v>
      </c>
      <c r="I30">
        <v>0</v>
      </c>
      <c r="J30">
        <v>0</v>
      </c>
      <c r="K30">
        <v>0</v>
      </c>
      <c r="L30">
        <v>2</v>
      </c>
      <c r="M30">
        <v>0</v>
      </c>
      <c r="N30">
        <v>2</v>
      </c>
      <c r="O30">
        <v>4</v>
      </c>
      <c r="P30">
        <v>3</v>
      </c>
      <c r="Q30">
        <v>4</v>
      </c>
      <c r="R30">
        <v>2</v>
      </c>
      <c r="S30">
        <v>4</v>
      </c>
      <c r="T30">
        <v>1</v>
      </c>
      <c r="U30">
        <v>2</v>
      </c>
      <c r="V30">
        <v>3</v>
      </c>
      <c r="W30">
        <v>4</v>
      </c>
      <c r="X30">
        <v>4</v>
      </c>
      <c r="Y30">
        <v>2</v>
      </c>
      <c r="Z30">
        <v>1</v>
      </c>
      <c r="AA30">
        <v>2</v>
      </c>
      <c r="AB30">
        <v>3</v>
      </c>
      <c r="AC30">
        <v>3</v>
      </c>
      <c r="AD30">
        <v>3</v>
      </c>
      <c r="AE30">
        <v>1</v>
      </c>
      <c r="AF30">
        <v>2</v>
      </c>
      <c r="AG30">
        <v>7</v>
      </c>
      <c r="AH30">
        <v>1</v>
      </c>
      <c r="AI30">
        <v>0</v>
      </c>
      <c r="AJ30">
        <v>2</v>
      </c>
      <c r="AK30">
        <v>1</v>
      </c>
      <c r="AL30">
        <v>2</v>
      </c>
      <c r="AM30">
        <f t="shared" si="5"/>
        <v>76</v>
      </c>
    </row>
    <row r="31" spans="1:39" x14ac:dyDescent="0.25">
      <c r="A31">
        <v>1</v>
      </c>
      <c r="B31">
        <v>1</v>
      </c>
      <c r="C31">
        <v>2</v>
      </c>
      <c r="D31">
        <v>4</v>
      </c>
      <c r="E31">
        <v>2</v>
      </c>
      <c r="F31">
        <v>3</v>
      </c>
      <c r="G31">
        <v>2</v>
      </c>
      <c r="H31">
        <v>4</v>
      </c>
      <c r="I31">
        <v>1</v>
      </c>
      <c r="J31">
        <v>1</v>
      </c>
      <c r="K31">
        <v>1</v>
      </c>
      <c r="L31">
        <v>3</v>
      </c>
      <c r="M31">
        <v>0</v>
      </c>
      <c r="N31">
        <v>4</v>
      </c>
      <c r="O31">
        <v>4</v>
      </c>
      <c r="P31">
        <v>4</v>
      </c>
      <c r="Q31">
        <v>5</v>
      </c>
      <c r="R31">
        <v>2</v>
      </c>
      <c r="S31">
        <v>5</v>
      </c>
      <c r="T31">
        <v>3</v>
      </c>
      <c r="U31">
        <v>2</v>
      </c>
      <c r="V31">
        <v>4</v>
      </c>
      <c r="W31">
        <v>4</v>
      </c>
      <c r="X31">
        <v>4</v>
      </c>
      <c r="Y31">
        <v>3</v>
      </c>
      <c r="Z31">
        <v>1</v>
      </c>
      <c r="AA31">
        <v>4</v>
      </c>
      <c r="AB31">
        <v>5</v>
      </c>
      <c r="AC31">
        <v>5</v>
      </c>
      <c r="AD31">
        <v>3</v>
      </c>
      <c r="AE31">
        <v>3</v>
      </c>
      <c r="AF31">
        <v>2</v>
      </c>
      <c r="AG31">
        <v>7</v>
      </c>
      <c r="AH31">
        <v>2</v>
      </c>
      <c r="AI31">
        <v>0</v>
      </c>
      <c r="AJ31">
        <v>2</v>
      </c>
      <c r="AK31">
        <v>2</v>
      </c>
      <c r="AL31">
        <v>3</v>
      </c>
      <c r="AM31">
        <f t="shared" si="5"/>
        <v>107</v>
      </c>
    </row>
    <row r="32" spans="1:39" x14ac:dyDescent="0.25">
      <c r="A32">
        <v>0.5</v>
      </c>
      <c r="B32">
        <v>2</v>
      </c>
      <c r="C32">
        <v>2</v>
      </c>
      <c r="D32">
        <v>5</v>
      </c>
      <c r="E32">
        <v>4</v>
      </c>
      <c r="F32">
        <v>4</v>
      </c>
      <c r="G32">
        <v>2</v>
      </c>
      <c r="H32">
        <v>5</v>
      </c>
      <c r="I32">
        <v>2</v>
      </c>
      <c r="J32">
        <v>2</v>
      </c>
      <c r="K32">
        <v>4</v>
      </c>
      <c r="L32">
        <v>4</v>
      </c>
      <c r="M32">
        <v>5</v>
      </c>
      <c r="N32">
        <v>8</v>
      </c>
      <c r="O32">
        <v>5</v>
      </c>
      <c r="P32">
        <v>5</v>
      </c>
      <c r="Q32">
        <v>6</v>
      </c>
      <c r="R32">
        <v>3</v>
      </c>
      <c r="S32">
        <v>7</v>
      </c>
      <c r="T32">
        <v>6</v>
      </c>
      <c r="U32">
        <v>2</v>
      </c>
      <c r="V32">
        <v>4</v>
      </c>
      <c r="W32">
        <v>4</v>
      </c>
      <c r="X32">
        <v>4</v>
      </c>
      <c r="Y32">
        <v>6</v>
      </c>
      <c r="Z32">
        <v>2</v>
      </c>
      <c r="AA32">
        <v>6</v>
      </c>
      <c r="AB32">
        <v>10</v>
      </c>
      <c r="AC32">
        <v>10</v>
      </c>
      <c r="AD32">
        <v>4</v>
      </c>
      <c r="AE32">
        <v>6</v>
      </c>
      <c r="AF32">
        <v>3</v>
      </c>
      <c r="AG32">
        <v>10</v>
      </c>
      <c r="AH32">
        <v>4</v>
      </c>
      <c r="AI32">
        <v>0</v>
      </c>
      <c r="AJ32">
        <v>3</v>
      </c>
      <c r="AK32">
        <v>3</v>
      </c>
      <c r="AL32">
        <v>3</v>
      </c>
      <c r="AM32">
        <f t="shared" si="5"/>
        <v>165</v>
      </c>
    </row>
    <row r="33" spans="1:45" x14ac:dyDescent="0.25">
      <c r="A33">
        <v>0.25</v>
      </c>
      <c r="B33">
        <v>4</v>
      </c>
      <c r="C33">
        <v>2</v>
      </c>
      <c r="D33">
        <v>10</v>
      </c>
      <c r="E33">
        <v>4</v>
      </c>
      <c r="F33">
        <v>5</v>
      </c>
      <c r="G33">
        <v>2</v>
      </c>
      <c r="H33">
        <v>5</v>
      </c>
      <c r="I33">
        <v>2</v>
      </c>
      <c r="J33">
        <v>3</v>
      </c>
      <c r="K33">
        <v>8</v>
      </c>
      <c r="L33">
        <v>8</v>
      </c>
      <c r="M33">
        <v>7</v>
      </c>
      <c r="N33">
        <v>8</v>
      </c>
      <c r="O33">
        <v>5</v>
      </c>
      <c r="P33">
        <v>6</v>
      </c>
      <c r="Q33">
        <v>7</v>
      </c>
      <c r="R33">
        <v>4</v>
      </c>
      <c r="S33">
        <v>8</v>
      </c>
      <c r="T33">
        <v>8</v>
      </c>
      <c r="U33">
        <v>2</v>
      </c>
      <c r="V33">
        <v>4</v>
      </c>
      <c r="W33">
        <v>4</v>
      </c>
      <c r="X33">
        <v>5</v>
      </c>
      <c r="Y33">
        <v>16</v>
      </c>
      <c r="Z33">
        <v>5</v>
      </c>
      <c r="AA33">
        <v>10</v>
      </c>
      <c r="AB33">
        <v>16</v>
      </c>
      <c r="AC33">
        <v>20</v>
      </c>
      <c r="AD33">
        <v>4</v>
      </c>
      <c r="AE33">
        <v>10</v>
      </c>
      <c r="AF33">
        <v>4</v>
      </c>
      <c r="AG33">
        <v>10</v>
      </c>
      <c r="AH33">
        <v>5</v>
      </c>
      <c r="AI33">
        <v>0</v>
      </c>
      <c r="AJ33">
        <v>4</v>
      </c>
      <c r="AK33">
        <v>3</v>
      </c>
      <c r="AL33">
        <v>3</v>
      </c>
      <c r="AM33">
        <f t="shared" si="5"/>
        <v>231</v>
      </c>
    </row>
    <row r="35" spans="1:45" x14ac:dyDescent="0.25">
      <c r="AR35" t="s">
        <v>14</v>
      </c>
      <c r="AS35" t="s">
        <v>10</v>
      </c>
    </row>
    <row r="36" spans="1:45" ht="14.1" customHeight="1" x14ac:dyDescent="0.25">
      <c r="A36" s="26" t="s">
        <v>4</v>
      </c>
      <c r="B36" s="26"/>
      <c r="C36" s="26"/>
      <c r="D36" s="26"/>
      <c r="E36" s="26"/>
      <c r="F36" s="26"/>
      <c r="G36" s="26"/>
      <c r="H36" s="26"/>
      <c r="AM36" t="s">
        <v>9</v>
      </c>
      <c r="AR36" s="4">
        <v>31</v>
      </c>
      <c r="AS36" s="2">
        <v>3</v>
      </c>
    </row>
    <row r="37" spans="1:45" x14ac:dyDescent="0.25">
      <c r="B37" s="21" t="s">
        <v>64</v>
      </c>
      <c r="C37" s="21" t="s">
        <v>64</v>
      </c>
      <c r="D37" s="21" t="s">
        <v>64</v>
      </c>
      <c r="E37" s="21" t="s">
        <v>64</v>
      </c>
      <c r="F37" s="21" t="s">
        <v>64</v>
      </c>
      <c r="G37" s="21" t="s">
        <v>64</v>
      </c>
      <c r="H37" s="21" t="s">
        <v>64</v>
      </c>
      <c r="I37" s="21" t="s">
        <v>64</v>
      </c>
      <c r="J37" s="21" t="s">
        <v>64</v>
      </c>
      <c r="K37" s="21" t="s">
        <v>64</v>
      </c>
      <c r="L37" s="21" t="s">
        <v>64</v>
      </c>
      <c r="M37" s="21" t="s">
        <v>64</v>
      </c>
      <c r="N37" s="21" t="s">
        <v>64</v>
      </c>
      <c r="O37" s="21" t="s">
        <v>64</v>
      </c>
      <c r="P37" s="21" t="s">
        <v>64</v>
      </c>
      <c r="Q37" s="21" t="s">
        <v>64</v>
      </c>
      <c r="R37" s="21" t="s">
        <v>64</v>
      </c>
      <c r="S37" s="21" t="s">
        <v>64</v>
      </c>
      <c r="T37" s="21" t="s">
        <v>64</v>
      </c>
      <c r="U37" s="21" t="s">
        <v>64</v>
      </c>
      <c r="V37" s="21" t="s">
        <v>64</v>
      </c>
      <c r="W37" s="21" t="s">
        <v>64</v>
      </c>
      <c r="X37" s="21" t="s">
        <v>64</v>
      </c>
      <c r="Y37" s="21" t="s">
        <v>64</v>
      </c>
      <c r="Z37" s="21" t="s">
        <v>64</v>
      </c>
      <c r="AA37" s="21" t="s">
        <v>64</v>
      </c>
      <c r="AB37" s="21" t="s">
        <v>64</v>
      </c>
      <c r="AC37" s="21" t="s">
        <v>64</v>
      </c>
      <c r="AD37" s="21" t="s">
        <v>64</v>
      </c>
      <c r="AE37" s="21" t="s">
        <v>64</v>
      </c>
      <c r="AF37" s="21" t="s">
        <v>64</v>
      </c>
      <c r="AG37" s="21" t="s">
        <v>64</v>
      </c>
      <c r="AH37" s="21" t="s">
        <v>64</v>
      </c>
      <c r="AI37" s="21" t="s">
        <v>64</v>
      </c>
      <c r="AJ37" s="21" t="s">
        <v>64</v>
      </c>
      <c r="AK37" s="21" t="s">
        <v>64</v>
      </c>
      <c r="AL37" s="21" t="s">
        <v>64</v>
      </c>
      <c r="AR37" s="4">
        <v>51</v>
      </c>
      <c r="AS37" s="2">
        <v>2</v>
      </c>
    </row>
    <row r="38" spans="1:45" x14ac:dyDescent="0.25">
      <c r="A38" t="s">
        <v>0</v>
      </c>
      <c r="B38" s="21">
        <f>1</f>
        <v>1</v>
      </c>
      <c r="C38" s="21">
        <f>B38+1</f>
        <v>2</v>
      </c>
      <c r="D38" s="21">
        <f t="shared" ref="D38:AL38" si="6">C38+1</f>
        <v>3</v>
      </c>
      <c r="E38" s="21">
        <f t="shared" si="6"/>
        <v>4</v>
      </c>
      <c r="F38" s="21">
        <f t="shared" si="6"/>
        <v>5</v>
      </c>
      <c r="G38" s="21">
        <f t="shared" si="6"/>
        <v>6</v>
      </c>
      <c r="H38" s="21">
        <f t="shared" si="6"/>
        <v>7</v>
      </c>
      <c r="I38" s="21">
        <f t="shared" si="6"/>
        <v>8</v>
      </c>
      <c r="J38" s="21">
        <f t="shared" si="6"/>
        <v>9</v>
      </c>
      <c r="K38" s="21">
        <f t="shared" si="6"/>
        <v>10</v>
      </c>
      <c r="L38" s="21">
        <f t="shared" si="6"/>
        <v>11</v>
      </c>
      <c r="M38" s="21">
        <f t="shared" si="6"/>
        <v>12</v>
      </c>
      <c r="N38" s="21">
        <f t="shared" si="6"/>
        <v>13</v>
      </c>
      <c r="O38" s="21">
        <f t="shared" si="6"/>
        <v>14</v>
      </c>
      <c r="P38" s="21">
        <f t="shared" si="6"/>
        <v>15</v>
      </c>
      <c r="Q38" s="21">
        <f t="shared" si="6"/>
        <v>16</v>
      </c>
      <c r="R38" s="21">
        <f t="shared" si="6"/>
        <v>17</v>
      </c>
      <c r="S38" s="21">
        <f t="shared" si="6"/>
        <v>18</v>
      </c>
      <c r="T38" s="21">
        <f t="shared" si="6"/>
        <v>19</v>
      </c>
      <c r="U38" s="21">
        <f t="shared" si="6"/>
        <v>20</v>
      </c>
      <c r="V38" s="21">
        <f t="shared" si="6"/>
        <v>21</v>
      </c>
      <c r="W38" s="21">
        <f t="shared" si="6"/>
        <v>22</v>
      </c>
      <c r="X38" s="21">
        <f t="shared" si="6"/>
        <v>23</v>
      </c>
      <c r="Y38" s="21">
        <f t="shared" si="6"/>
        <v>24</v>
      </c>
      <c r="Z38" s="21">
        <f t="shared" si="6"/>
        <v>25</v>
      </c>
      <c r="AA38" s="21">
        <f t="shared" si="6"/>
        <v>26</v>
      </c>
      <c r="AB38" s="21">
        <f t="shared" si="6"/>
        <v>27</v>
      </c>
      <c r="AC38" s="21">
        <f t="shared" si="6"/>
        <v>28</v>
      </c>
      <c r="AD38" s="21">
        <f t="shared" si="6"/>
        <v>29</v>
      </c>
      <c r="AE38" s="21">
        <f t="shared" si="6"/>
        <v>30</v>
      </c>
      <c r="AF38" s="21">
        <f t="shared" si="6"/>
        <v>31</v>
      </c>
      <c r="AG38" s="21">
        <f t="shared" si="6"/>
        <v>32</v>
      </c>
      <c r="AH38" s="21">
        <f t="shared" si="6"/>
        <v>33</v>
      </c>
      <c r="AI38" s="21">
        <f t="shared" si="6"/>
        <v>34</v>
      </c>
      <c r="AJ38" s="21">
        <f t="shared" si="6"/>
        <v>35</v>
      </c>
      <c r="AK38" s="21">
        <f t="shared" si="6"/>
        <v>36</v>
      </c>
      <c r="AL38" s="21">
        <f t="shared" si="6"/>
        <v>37</v>
      </c>
      <c r="AM38" s="1" t="s">
        <v>5</v>
      </c>
      <c r="AR38" s="4">
        <v>76</v>
      </c>
      <c r="AS38" s="2">
        <v>1.5</v>
      </c>
    </row>
    <row r="39" spans="1:45" x14ac:dyDescent="0.25">
      <c r="A39">
        <v>3</v>
      </c>
      <c r="B39">
        <v>0</v>
      </c>
      <c r="C39">
        <v>0</v>
      </c>
      <c r="D39">
        <v>6</v>
      </c>
      <c r="E39">
        <v>3</v>
      </c>
      <c r="F39">
        <v>0</v>
      </c>
      <c r="G39">
        <v>0</v>
      </c>
      <c r="H39">
        <v>0</v>
      </c>
      <c r="I39">
        <v>2</v>
      </c>
      <c r="J39">
        <v>2</v>
      </c>
      <c r="K39">
        <v>4</v>
      </c>
      <c r="L39">
        <v>4</v>
      </c>
      <c r="M39">
        <v>5</v>
      </c>
      <c r="N39">
        <v>4</v>
      </c>
      <c r="O39">
        <v>3</v>
      </c>
      <c r="P39">
        <v>5</v>
      </c>
      <c r="Q39">
        <v>2</v>
      </c>
      <c r="R39">
        <v>2</v>
      </c>
      <c r="S39">
        <v>0</v>
      </c>
      <c r="T39">
        <v>3</v>
      </c>
      <c r="U39">
        <v>0</v>
      </c>
      <c r="V39">
        <v>3</v>
      </c>
      <c r="W39">
        <v>1</v>
      </c>
      <c r="X39">
        <v>3</v>
      </c>
      <c r="Y39">
        <v>10</v>
      </c>
      <c r="Z39">
        <v>3</v>
      </c>
      <c r="AA39">
        <v>10</v>
      </c>
      <c r="AB39">
        <v>2</v>
      </c>
      <c r="AC39">
        <v>0</v>
      </c>
      <c r="AD39">
        <v>4</v>
      </c>
      <c r="AE39">
        <v>5</v>
      </c>
      <c r="AF39">
        <v>2</v>
      </c>
      <c r="AG39">
        <v>2</v>
      </c>
      <c r="AH39">
        <v>2</v>
      </c>
      <c r="AI39">
        <v>3</v>
      </c>
      <c r="AJ39">
        <v>4</v>
      </c>
      <c r="AK39">
        <v>2</v>
      </c>
      <c r="AL39">
        <v>6</v>
      </c>
      <c r="AM39">
        <f>SUM(B39:AL39)</f>
        <v>107</v>
      </c>
      <c r="AR39" s="4">
        <v>107</v>
      </c>
      <c r="AS39" s="2">
        <v>1</v>
      </c>
    </row>
    <row r="40" spans="1:45" x14ac:dyDescent="0.25">
      <c r="A40">
        <v>2</v>
      </c>
      <c r="B40">
        <v>0</v>
      </c>
      <c r="C40">
        <v>1</v>
      </c>
      <c r="D40">
        <v>5</v>
      </c>
      <c r="E40">
        <v>3</v>
      </c>
      <c r="F40">
        <v>0</v>
      </c>
      <c r="G40">
        <v>0</v>
      </c>
      <c r="H40">
        <v>0</v>
      </c>
      <c r="I40">
        <v>2</v>
      </c>
      <c r="J40">
        <v>1</v>
      </c>
      <c r="K40">
        <v>3</v>
      </c>
      <c r="L40">
        <v>4</v>
      </c>
      <c r="M40">
        <v>5</v>
      </c>
      <c r="N40">
        <v>4</v>
      </c>
      <c r="O40">
        <v>3</v>
      </c>
      <c r="P40">
        <v>5</v>
      </c>
      <c r="Q40">
        <v>1</v>
      </c>
      <c r="R40">
        <v>2</v>
      </c>
      <c r="S40">
        <v>0</v>
      </c>
      <c r="T40">
        <v>3</v>
      </c>
      <c r="U40">
        <v>0</v>
      </c>
      <c r="V40">
        <v>3</v>
      </c>
      <c r="W40">
        <v>0</v>
      </c>
      <c r="X40">
        <v>4</v>
      </c>
      <c r="Y40">
        <v>8</v>
      </c>
      <c r="Z40">
        <v>3</v>
      </c>
      <c r="AA40">
        <v>10</v>
      </c>
      <c r="AB40">
        <v>1</v>
      </c>
      <c r="AC40">
        <v>0</v>
      </c>
      <c r="AD40">
        <v>4</v>
      </c>
      <c r="AE40">
        <v>5</v>
      </c>
      <c r="AF40">
        <v>3</v>
      </c>
      <c r="AG40">
        <v>2</v>
      </c>
      <c r="AH40">
        <v>2</v>
      </c>
      <c r="AI40">
        <v>4</v>
      </c>
      <c r="AJ40">
        <v>4</v>
      </c>
      <c r="AK40">
        <v>2</v>
      </c>
      <c r="AL40">
        <v>4</v>
      </c>
      <c r="AM40">
        <f t="shared" ref="AM40:AM44" si="7">SUM(B40:AL40)</f>
        <v>101</v>
      </c>
      <c r="AR40" s="4">
        <v>165</v>
      </c>
      <c r="AS40" s="2">
        <v>0.5</v>
      </c>
    </row>
    <row r="41" spans="1:45" x14ac:dyDescent="0.25">
      <c r="A41">
        <v>1.5</v>
      </c>
      <c r="B41">
        <v>0</v>
      </c>
      <c r="C41">
        <v>1</v>
      </c>
      <c r="D41">
        <v>4</v>
      </c>
      <c r="E41">
        <v>2</v>
      </c>
      <c r="F41">
        <v>0</v>
      </c>
      <c r="G41">
        <v>0</v>
      </c>
      <c r="H41">
        <v>0</v>
      </c>
      <c r="I41">
        <v>2</v>
      </c>
      <c r="J41">
        <v>1</v>
      </c>
      <c r="K41">
        <v>2</v>
      </c>
      <c r="L41">
        <v>2</v>
      </c>
      <c r="M41">
        <v>5</v>
      </c>
      <c r="N41">
        <v>2</v>
      </c>
      <c r="O41">
        <v>3</v>
      </c>
      <c r="P41">
        <v>5</v>
      </c>
      <c r="Q41">
        <v>1</v>
      </c>
      <c r="R41">
        <v>2</v>
      </c>
      <c r="S41">
        <v>0</v>
      </c>
      <c r="T41">
        <v>2</v>
      </c>
      <c r="U41">
        <v>0</v>
      </c>
      <c r="V41">
        <v>3</v>
      </c>
      <c r="W41">
        <v>0</v>
      </c>
      <c r="X41">
        <v>4</v>
      </c>
      <c r="Y41">
        <v>6</v>
      </c>
      <c r="Z41">
        <v>2</v>
      </c>
      <c r="AA41">
        <v>10</v>
      </c>
      <c r="AB41">
        <v>1</v>
      </c>
      <c r="AC41">
        <v>0</v>
      </c>
      <c r="AD41">
        <v>4</v>
      </c>
      <c r="AE41">
        <v>2</v>
      </c>
      <c r="AF41">
        <v>3</v>
      </c>
      <c r="AG41">
        <v>2</v>
      </c>
      <c r="AH41">
        <v>3</v>
      </c>
      <c r="AI41">
        <v>4</v>
      </c>
      <c r="AJ41">
        <v>3</v>
      </c>
      <c r="AK41">
        <v>2</v>
      </c>
      <c r="AL41">
        <v>4</v>
      </c>
      <c r="AM41">
        <f t="shared" si="7"/>
        <v>87</v>
      </c>
      <c r="AR41" s="4">
        <v>231</v>
      </c>
      <c r="AS41" s="2">
        <v>0.25</v>
      </c>
    </row>
    <row r="42" spans="1:45" x14ac:dyDescent="0.25">
      <c r="A42">
        <v>1</v>
      </c>
      <c r="B42">
        <v>1</v>
      </c>
      <c r="C42">
        <v>1</v>
      </c>
      <c r="D42">
        <v>2</v>
      </c>
      <c r="E42">
        <v>2</v>
      </c>
      <c r="F42">
        <v>3</v>
      </c>
      <c r="G42">
        <v>0</v>
      </c>
      <c r="H42">
        <v>3</v>
      </c>
      <c r="I42">
        <v>1</v>
      </c>
      <c r="J42">
        <v>1</v>
      </c>
      <c r="K42">
        <v>1</v>
      </c>
      <c r="L42">
        <v>2</v>
      </c>
      <c r="M42">
        <v>5</v>
      </c>
      <c r="N42">
        <v>1</v>
      </c>
      <c r="O42">
        <v>3</v>
      </c>
      <c r="P42">
        <v>4</v>
      </c>
      <c r="Q42">
        <v>1</v>
      </c>
      <c r="R42">
        <v>2</v>
      </c>
      <c r="S42">
        <v>0</v>
      </c>
      <c r="T42">
        <v>1</v>
      </c>
      <c r="U42">
        <v>1</v>
      </c>
      <c r="V42">
        <v>3</v>
      </c>
      <c r="W42">
        <v>0</v>
      </c>
      <c r="X42">
        <v>4</v>
      </c>
      <c r="Y42">
        <v>4</v>
      </c>
      <c r="Z42">
        <v>2</v>
      </c>
      <c r="AA42">
        <v>10</v>
      </c>
      <c r="AB42">
        <v>0</v>
      </c>
      <c r="AC42">
        <v>0</v>
      </c>
      <c r="AD42">
        <v>4</v>
      </c>
      <c r="AE42">
        <v>2</v>
      </c>
      <c r="AF42">
        <v>4</v>
      </c>
      <c r="AG42">
        <v>2</v>
      </c>
      <c r="AH42">
        <v>3</v>
      </c>
      <c r="AI42">
        <v>4</v>
      </c>
      <c r="AJ42">
        <v>3</v>
      </c>
      <c r="AK42">
        <v>1</v>
      </c>
      <c r="AL42">
        <v>4</v>
      </c>
      <c r="AM42">
        <f t="shared" si="7"/>
        <v>85</v>
      </c>
    </row>
    <row r="43" spans="1:45" x14ac:dyDescent="0.25">
      <c r="A43">
        <v>0.5</v>
      </c>
      <c r="B43">
        <v>1</v>
      </c>
      <c r="C43">
        <v>1</v>
      </c>
      <c r="D43">
        <v>0</v>
      </c>
      <c r="E43">
        <v>1</v>
      </c>
      <c r="F43">
        <v>4</v>
      </c>
      <c r="G43">
        <v>0</v>
      </c>
      <c r="H43">
        <v>4</v>
      </c>
      <c r="I43">
        <v>2</v>
      </c>
      <c r="J43">
        <v>1</v>
      </c>
      <c r="K43">
        <v>0</v>
      </c>
      <c r="L43">
        <v>1</v>
      </c>
      <c r="M43">
        <v>0</v>
      </c>
      <c r="N43">
        <v>0</v>
      </c>
      <c r="O43">
        <v>3</v>
      </c>
      <c r="P43">
        <v>4</v>
      </c>
      <c r="Q43">
        <v>1</v>
      </c>
      <c r="R43">
        <v>2</v>
      </c>
      <c r="S43">
        <v>0</v>
      </c>
      <c r="T43">
        <v>0</v>
      </c>
      <c r="U43">
        <v>1</v>
      </c>
      <c r="V43">
        <v>3</v>
      </c>
      <c r="W43">
        <v>0</v>
      </c>
      <c r="X43">
        <v>4</v>
      </c>
      <c r="Y43">
        <v>2</v>
      </c>
      <c r="Z43">
        <v>1</v>
      </c>
      <c r="AA43">
        <v>10</v>
      </c>
      <c r="AB43">
        <v>0</v>
      </c>
      <c r="AC43">
        <v>0</v>
      </c>
      <c r="AD43">
        <v>4</v>
      </c>
      <c r="AE43">
        <v>2</v>
      </c>
      <c r="AF43">
        <v>3</v>
      </c>
      <c r="AG43">
        <v>2</v>
      </c>
      <c r="AH43">
        <v>2</v>
      </c>
      <c r="AI43">
        <v>4</v>
      </c>
      <c r="AJ43">
        <v>2</v>
      </c>
      <c r="AK43">
        <v>0</v>
      </c>
      <c r="AL43">
        <v>4</v>
      </c>
      <c r="AM43">
        <f t="shared" si="7"/>
        <v>69</v>
      </c>
    </row>
    <row r="44" spans="1:45" x14ac:dyDescent="0.25">
      <c r="A44">
        <v>0.25</v>
      </c>
      <c r="B44">
        <v>1</v>
      </c>
      <c r="C44">
        <v>1</v>
      </c>
      <c r="D44">
        <v>0</v>
      </c>
      <c r="E44">
        <v>1</v>
      </c>
      <c r="F44">
        <v>5</v>
      </c>
      <c r="G44">
        <v>0</v>
      </c>
      <c r="H44">
        <v>5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</v>
      </c>
      <c r="P44">
        <v>3</v>
      </c>
      <c r="Q44">
        <v>1</v>
      </c>
      <c r="R44">
        <v>2</v>
      </c>
      <c r="S44">
        <v>0</v>
      </c>
      <c r="T44">
        <v>0</v>
      </c>
      <c r="U44">
        <v>1</v>
      </c>
      <c r="V44">
        <v>3</v>
      </c>
      <c r="W44">
        <v>0</v>
      </c>
      <c r="X44">
        <v>5</v>
      </c>
      <c r="Y44">
        <v>0</v>
      </c>
      <c r="Z44">
        <v>0</v>
      </c>
      <c r="AA44">
        <v>10</v>
      </c>
      <c r="AB44">
        <v>0</v>
      </c>
      <c r="AC44">
        <v>0</v>
      </c>
      <c r="AD44">
        <v>4</v>
      </c>
      <c r="AE44">
        <v>2</v>
      </c>
      <c r="AF44">
        <v>4</v>
      </c>
      <c r="AG44">
        <v>2</v>
      </c>
      <c r="AH44">
        <v>2</v>
      </c>
      <c r="AI44">
        <v>4</v>
      </c>
      <c r="AJ44">
        <v>2</v>
      </c>
      <c r="AK44">
        <v>0</v>
      </c>
      <c r="AL44">
        <v>4</v>
      </c>
      <c r="AM44">
        <f t="shared" si="7"/>
        <v>65</v>
      </c>
    </row>
    <row r="63" spans="41:42" ht="15.75" thickBot="1" x14ac:dyDescent="0.3"/>
    <row r="64" spans="41:42" ht="22.5" thickTop="1" thickBot="1" x14ac:dyDescent="0.4">
      <c r="AO64" s="9" t="s">
        <v>15</v>
      </c>
      <c r="AP64" s="10" t="s">
        <v>10</v>
      </c>
    </row>
    <row r="65" spans="41:42" ht="21.75" thickTop="1" x14ac:dyDescent="0.35">
      <c r="AO65" s="5">
        <v>50</v>
      </c>
      <c r="AP65" s="6">
        <v>3</v>
      </c>
    </row>
    <row r="66" spans="41:42" ht="21" x14ac:dyDescent="0.35">
      <c r="AO66" s="5">
        <v>81</v>
      </c>
      <c r="AP66" s="6">
        <v>2</v>
      </c>
    </row>
    <row r="67" spans="41:42" ht="21" x14ac:dyDescent="0.35">
      <c r="AO67" s="5">
        <v>113</v>
      </c>
      <c r="AP67" s="6">
        <v>1.5</v>
      </c>
    </row>
    <row r="68" spans="41:42" ht="21" x14ac:dyDescent="0.35">
      <c r="AO68" s="5">
        <v>142</v>
      </c>
      <c r="AP68" s="6">
        <v>1</v>
      </c>
    </row>
    <row r="69" spans="41:42" ht="21" x14ac:dyDescent="0.35">
      <c r="AO69" s="5">
        <v>194</v>
      </c>
      <c r="AP69" s="6">
        <v>0.5</v>
      </c>
    </row>
    <row r="70" spans="41:42" ht="21.75" thickBot="1" x14ac:dyDescent="0.4">
      <c r="AO70" s="7">
        <v>271</v>
      </c>
      <c r="AP70" s="8">
        <v>0.25</v>
      </c>
    </row>
    <row r="71" spans="41:42" ht="15.75" thickTop="1" x14ac:dyDescent="0.25"/>
  </sheetData>
  <mergeCells count="4">
    <mergeCell ref="A1:H1"/>
    <mergeCell ref="A13:H13"/>
    <mergeCell ref="A25:H25"/>
    <mergeCell ref="A36:H36"/>
  </mergeCells>
  <pageMargins left="0.7" right="0.7" top="0.75" bottom="0.75" header="0.3" footer="0.3"/>
  <pageSetup orientation="portrait" r:id="rId1"/>
  <ignoredErrors>
    <ignoredError sqref="AM4:AM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activeCell="B13" sqref="B13"/>
    </sheetView>
  </sheetViews>
  <sheetFormatPr defaultRowHeight="15" x14ac:dyDescent="0.25"/>
  <cols>
    <col min="2" max="2" width="9.85546875" customWidth="1"/>
  </cols>
  <sheetData>
    <row r="1" spans="1:3" x14ac:dyDescent="0.25">
      <c r="A1" s="3" t="s">
        <v>12</v>
      </c>
    </row>
    <row r="2" spans="1:3" x14ac:dyDescent="0.25">
      <c r="B2" t="s">
        <v>10</v>
      </c>
      <c r="C2" t="s">
        <v>11</v>
      </c>
    </row>
    <row r="3" spans="1:3" x14ac:dyDescent="0.25">
      <c r="B3" s="2">
        <v>3</v>
      </c>
      <c r="C3">
        <v>50</v>
      </c>
    </row>
    <row r="4" spans="1:3" x14ac:dyDescent="0.25">
      <c r="B4" s="2">
        <v>2</v>
      </c>
      <c r="C4">
        <v>81</v>
      </c>
    </row>
    <row r="5" spans="1:3" x14ac:dyDescent="0.25">
      <c r="B5" s="2">
        <v>1.5</v>
      </c>
      <c r="C5">
        <v>113</v>
      </c>
    </row>
    <row r="6" spans="1:3" x14ac:dyDescent="0.25">
      <c r="B6" s="2">
        <v>1</v>
      </c>
      <c r="C6">
        <v>142</v>
      </c>
    </row>
    <row r="7" spans="1:3" x14ac:dyDescent="0.25">
      <c r="B7" s="2">
        <v>0.5</v>
      </c>
      <c r="C7">
        <v>194</v>
      </c>
    </row>
    <row r="8" spans="1:3" x14ac:dyDescent="0.25">
      <c r="B8" s="2">
        <v>0.25</v>
      </c>
      <c r="C8">
        <v>271</v>
      </c>
    </row>
    <row r="12" spans="1:3" x14ac:dyDescent="0.25">
      <c r="A12" s="3" t="s">
        <v>13</v>
      </c>
    </row>
    <row r="13" spans="1:3" x14ac:dyDescent="0.25">
      <c r="A13" t="s">
        <v>0</v>
      </c>
      <c r="B13" t="s">
        <v>66</v>
      </c>
      <c r="C13" t="s">
        <v>65</v>
      </c>
    </row>
    <row r="14" spans="1:3" x14ac:dyDescent="0.25">
      <c r="A14">
        <v>3</v>
      </c>
      <c r="B14">
        <v>2</v>
      </c>
      <c r="C14">
        <v>1</v>
      </c>
    </row>
    <row r="15" spans="1:3" x14ac:dyDescent="0.25">
      <c r="A15">
        <v>2</v>
      </c>
      <c r="B15">
        <v>3</v>
      </c>
      <c r="C15">
        <v>3</v>
      </c>
    </row>
    <row r="16" spans="1:3" x14ac:dyDescent="0.25">
      <c r="A16">
        <v>1.5</v>
      </c>
      <c r="B16">
        <v>5</v>
      </c>
      <c r="C16">
        <v>4</v>
      </c>
    </row>
    <row r="17" spans="1:3" x14ac:dyDescent="0.25">
      <c r="A17">
        <v>1</v>
      </c>
      <c r="B17">
        <v>6</v>
      </c>
      <c r="C17">
        <v>4</v>
      </c>
    </row>
    <row r="18" spans="1:3" x14ac:dyDescent="0.25">
      <c r="A18">
        <v>0.5</v>
      </c>
      <c r="B18">
        <v>8</v>
      </c>
      <c r="C18">
        <v>4</v>
      </c>
    </row>
    <row r="19" spans="1:3" x14ac:dyDescent="0.25">
      <c r="A19">
        <v>0.25</v>
      </c>
      <c r="B19">
        <v>16</v>
      </c>
      <c r="C19"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topLeftCell="A34" workbookViewId="0">
      <selection sqref="A1:C1"/>
    </sheetView>
  </sheetViews>
  <sheetFormatPr defaultRowHeight="15" x14ac:dyDescent="0.25"/>
  <sheetData>
    <row r="1" spans="1:4" x14ac:dyDescent="0.25">
      <c r="D1" t="s">
        <v>58</v>
      </c>
    </row>
    <row r="2" spans="1:4" x14ac:dyDescent="0.25">
      <c r="A2" t="s">
        <v>0</v>
      </c>
      <c r="B2" t="s">
        <v>66</v>
      </c>
      <c r="C2" t="s">
        <v>65</v>
      </c>
      <c r="D2" t="s">
        <v>59</v>
      </c>
    </row>
    <row r="3" spans="1:4" x14ac:dyDescent="0.25">
      <c r="A3" s="2">
        <v>3</v>
      </c>
      <c r="B3">
        <v>2</v>
      </c>
      <c r="C3">
        <v>1</v>
      </c>
      <c r="D3">
        <f t="shared" ref="D3:D8" si="0">B3+C3</f>
        <v>3</v>
      </c>
    </row>
    <row r="4" spans="1:4" x14ac:dyDescent="0.25">
      <c r="A4" s="2">
        <v>2</v>
      </c>
      <c r="B4">
        <v>3</v>
      </c>
      <c r="C4">
        <v>3</v>
      </c>
      <c r="D4">
        <f t="shared" si="0"/>
        <v>6</v>
      </c>
    </row>
    <row r="5" spans="1:4" x14ac:dyDescent="0.25">
      <c r="A5" s="2">
        <v>1.5</v>
      </c>
      <c r="B5">
        <v>5</v>
      </c>
      <c r="C5">
        <v>4</v>
      </c>
      <c r="D5">
        <f t="shared" si="0"/>
        <v>9</v>
      </c>
    </row>
    <row r="6" spans="1:4" x14ac:dyDescent="0.25">
      <c r="A6" s="2">
        <v>1</v>
      </c>
      <c r="B6">
        <v>6</v>
      </c>
      <c r="C6">
        <v>4</v>
      </c>
      <c r="D6">
        <f t="shared" si="0"/>
        <v>10</v>
      </c>
    </row>
    <row r="7" spans="1:4" x14ac:dyDescent="0.25">
      <c r="A7" s="2">
        <v>0.5</v>
      </c>
      <c r="B7">
        <v>8</v>
      </c>
      <c r="C7">
        <v>4</v>
      </c>
      <c r="D7">
        <f t="shared" si="0"/>
        <v>12</v>
      </c>
    </row>
    <row r="8" spans="1:4" x14ac:dyDescent="0.25">
      <c r="A8" s="2">
        <v>0.25</v>
      </c>
      <c r="B8">
        <v>16</v>
      </c>
      <c r="C8">
        <v>4</v>
      </c>
      <c r="D8">
        <f t="shared" si="0"/>
        <v>20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26" workbookViewId="0">
      <selection activeCell="P70" sqref="P70"/>
    </sheetView>
  </sheetViews>
  <sheetFormatPr defaultRowHeight="15" x14ac:dyDescent="0.25"/>
  <cols>
    <col min="1" max="1" width="13.85546875" bestFit="1" customWidth="1"/>
    <col min="2" max="2" width="12.140625" bestFit="1" customWidth="1"/>
  </cols>
  <sheetData>
    <row r="1" spans="1:3" x14ac:dyDescent="0.25">
      <c r="A1" t="s">
        <v>60</v>
      </c>
      <c r="B1" t="s">
        <v>61</v>
      </c>
      <c r="C1" t="s">
        <v>54</v>
      </c>
    </row>
    <row r="2" spans="1:3" x14ac:dyDescent="0.25">
      <c r="A2" t="s">
        <v>15</v>
      </c>
      <c r="B2" t="s">
        <v>15</v>
      </c>
      <c r="C2" t="s">
        <v>10</v>
      </c>
    </row>
    <row r="3" spans="1:3" x14ac:dyDescent="0.25">
      <c r="A3">
        <v>31</v>
      </c>
      <c r="B3">
        <v>50</v>
      </c>
      <c r="C3" s="2">
        <v>3</v>
      </c>
    </row>
    <row r="4" spans="1:3" x14ac:dyDescent="0.25">
      <c r="A4">
        <v>51</v>
      </c>
      <c r="B4">
        <v>81</v>
      </c>
      <c r="C4" s="2">
        <v>2</v>
      </c>
    </row>
    <row r="5" spans="1:3" x14ac:dyDescent="0.25">
      <c r="A5">
        <v>76</v>
      </c>
      <c r="B5">
        <v>113</v>
      </c>
      <c r="C5" s="2">
        <v>1.5</v>
      </c>
    </row>
    <row r="6" spans="1:3" x14ac:dyDescent="0.25">
      <c r="A6">
        <v>107</v>
      </c>
      <c r="B6">
        <v>142</v>
      </c>
      <c r="C6" s="2">
        <v>1</v>
      </c>
    </row>
    <row r="7" spans="1:3" x14ac:dyDescent="0.25">
      <c r="A7">
        <v>165</v>
      </c>
      <c r="B7">
        <v>194</v>
      </c>
      <c r="C7" s="2">
        <v>0.5</v>
      </c>
    </row>
    <row r="8" spans="1:3" x14ac:dyDescent="0.25">
      <c r="A8">
        <v>231</v>
      </c>
      <c r="B8">
        <v>271</v>
      </c>
      <c r="C8" s="2">
        <v>0.25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78"/>
  <sheetViews>
    <sheetView topLeftCell="A61" workbookViewId="0">
      <selection activeCell="E70" sqref="E70"/>
    </sheetView>
  </sheetViews>
  <sheetFormatPr defaultRowHeight="15" x14ac:dyDescent="0.25"/>
  <cols>
    <col min="5" max="5" width="13.5703125" customWidth="1"/>
  </cols>
  <sheetData>
    <row r="3" spans="1:20" x14ac:dyDescent="0.25">
      <c r="A3" s="3" t="s">
        <v>16</v>
      </c>
    </row>
    <row r="4" spans="1:20" x14ac:dyDescent="0.25">
      <c r="A4" s="3" t="s">
        <v>11</v>
      </c>
      <c r="B4" s="3" t="s">
        <v>10</v>
      </c>
      <c r="C4" s="3" t="s">
        <v>17</v>
      </c>
      <c r="E4" s="3" t="s">
        <v>19</v>
      </c>
      <c r="O4" s="3" t="s">
        <v>47</v>
      </c>
    </row>
    <row r="5" spans="1:20" x14ac:dyDescent="0.25">
      <c r="A5" s="12">
        <f>RawData!AR4</f>
        <v>50</v>
      </c>
      <c r="B5" s="11">
        <f>RawData!AS4</f>
        <v>3</v>
      </c>
      <c r="C5" s="2">
        <f>B5^2</f>
        <v>9</v>
      </c>
      <c r="E5" t="s">
        <v>20</v>
      </c>
      <c r="O5" t="s">
        <v>20</v>
      </c>
    </row>
    <row r="6" spans="1:20" ht="15.75" thickBot="1" x14ac:dyDescent="0.3">
      <c r="A6" s="12">
        <f>RawData!AR5</f>
        <v>81</v>
      </c>
      <c r="B6" s="11">
        <f>RawData!AS5</f>
        <v>2</v>
      </c>
      <c r="C6" s="2">
        <f t="shared" ref="C6:C10" si="0">B6^2</f>
        <v>4</v>
      </c>
    </row>
    <row r="7" spans="1:20" x14ac:dyDescent="0.25">
      <c r="A7" s="12">
        <f>RawData!AR6</f>
        <v>113</v>
      </c>
      <c r="B7" s="11">
        <f>RawData!AS6</f>
        <v>1.5</v>
      </c>
      <c r="C7" s="2">
        <f t="shared" si="0"/>
        <v>2.25</v>
      </c>
      <c r="E7" s="16" t="s">
        <v>21</v>
      </c>
      <c r="F7" s="16"/>
      <c r="O7" s="16" t="s">
        <v>21</v>
      </c>
      <c r="P7" s="16"/>
    </row>
    <row r="8" spans="1:20" x14ac:dyDescent="0.25">
      <c r="A8" s="12">
        <f>RawData!AR7</f>
        <v>142</v>
      </c>
      <c r="B8" s="11">
        <f>RawData!AS7</f>
        <v>1</v>
      </c>
      <c r="C8" s="2">
        <f t="shared" si="0"/>
        <v>1</v>
      </c>
      <c r="E8" s="13" t="s">
        <v>22</v>
      </c>
      <c r="F8" s="13">
        <v>0.92909696478106385</v>
      </c>
      <c r="O8" s="13" t="s">
        <v>22</v>
      </c>
      <c r="P8" s="13">
        <v>0.98353541024016966</v>
      </c>
    </row>
    <row r="9" spans="1:20" x14ac:dyDescent="0.25">
      <c r="A9" s="12">
        <f>RawData!AR8</f>
        <v>194</v>
      </c>
      <c r="B9" s="11">
        <f>RawData!AS8</f>
        <v>0.5</v>
      </c>
      <c r="C9" s="2">
        <f t="shared" si="0"/>
        <v>0.25</v>
      </c>
      <c r="E9" s="13" t="s">
        <v>23</v>
      </c>
      <c r="F9" s="13">
        <v>0.86322116996538534</v>
      </c>
      <c r="O9" s="13" t="s">
        <v>23</v>
      </c>
      <c r="P9" s="13">
        <v>0.96734190319629887</v>
      </c>
    </row>
    <row r="10" spans="1:20" x14ac:dyDescent="0.25">
      <c r="A10" s="12">
        <f>RawData!AR9</f>
        <v>271</v>
      </c>
      <c r="B10" s="11">
        <f>RawData!AS9</f>
        <v>0.25</v>
      </c>
      <c r="C10" s="2">
        <f t="shared" si="0"/>
        <v>6.25E-2</v>
      </c>
      <c r="E10" s="13" t="s">
        <v>24</v>
      </c>
      <c r="F10" s="13">
        <v>0.82902646245673162</v>
      </c>
      <c r="O10" s="13" t="s">
        <v>24</v>
      </c>
      <c r="P10" s="13">
        <v>0.94556983866049826</v>
      </c>
    </row>
    <row r="11" spans="1:20" x14ac:dyDescent="0.25">
      <c r="E11" s="13" t="s">
        <v>25</v>
      </c>
      <c r="F11" s="13">
        <v>33.270274685441201</v>
      </c>
      <c r="O11" s="13" t="s">
        <v>25</v>
      </c>
      <c r="P11" s="13">
        <v>18.772051997730337</v>
      </c>
    </row>
    <row r="12" spans="1:20" ht="15.75" thickBot="1" x14ac:dyDescent="0.3">
      <c r="E12" s="14" t="s">
        <v>26</v>
      </c>
      <c r="F12" s="14">
        <v>6</v>
      </c>
      <c r="O12" s="14" t="s">
        <v>26</v>
      </c>
      <c r="P12" s="14">
        <v>6</v>
      </c>
    </row>
    <row r="13" spans="1:20" x14ac:dyDescent="0.25">
      <c r="A13" s="3" t="s">
        <v>18</v>
      </c>
    </row>
    <row r="14" spans="1:20" ht="15.75" thickBot="1" x14ac:dyDescent="0.3">
      <c r="A14">
        <f>LN(A5)</f>
        <v>3.912023005428146</v>
      </c>
      <c r="B14">
        <f>LN(B5)</f>
        <v>1.0986122886681098</v>
      </c>
      <c r="E14" t="s">
        <v>27</v>
      </c>
      <c r="O14" t="s">
        <v>27</v>
      </c>
    </row>
    <row r="15" spans="1:20" x14ac:dyDescent="0.25">
      <c r="A15">
        <f t="shared" ref="A15:B19" si="1">LN(A6)</f>
        <v>4.3944491546724391</v>
      </c>
      <c r="B15">
        <f t="shared" si="1"/>
        <v>0.69314718055994529</v>
      </c>
      <c r="E15" s="15"/>
      <c r="F15" s="15" t="s">
        <v>32</v>
      </c>
      <c r="G15" s="15" t="s">
        <v>33</v>
      </c>
      <c r="H15" s="15" t="s">
        <v>34</v>
      </c>
      <c r="I15" s="15" t="s">
        <v>35</v>
      </c>
      <c r="J15" s="15" t="s">
        <v>36</v>
      </c>
      <c r="O15" s="15"/>
      <c r="P15" s="15" t="s">
        <v>32</v>
      </c>
      <c r="Q15" s="15" t="s">
        <v>33</v>
      </c>
      <c r="R15" s="15" t="s">
        <v>34</v>
      </c>
      <c r="S15" s="15" t="s">
        <v>35</v>
      </c>
      <c r="T15" s="15" t="s">
        <v>36</v>
      </c>
    </row>
    <row r="16" spans="1:20" x14ac:dyDescent="0.25">
      <c r="A16">
        <f t="shared" si="1"/>
        <v>4.7273878187123408</v>
      </c>
      <c r="B16">
        <f t="shared" si="1"/>
        <v>0.40546510810816438</v>
      </c>
      <c r="E16" s="13" t="s">
        <v>28</v>
      </c>
      <c r="F16" s="13">
        <v>1</v>
      </c>
      <c r="G16" s="13">
        <v>27943.188622754489</v>
      </c>
      <c r="H16" s="13">
        <v>27943.188622754489</v>
      </c>
      <c r="I16" s="13">
        <v>25.244291671362575</v>
      </c>
      <c r="J16" s="13">
        <v>7.3626373032034407E-3</v>
      </c>
      <c r="O16" s="13" t="s">
        <v>28</v>
      </c>
      <c r="P16" s="13">
        <v>2</v>
      </c>
      <c r="Q16" s="13">
        <v>31313.663524716852</v>
      </c>
      <c r="R16" s="13">
        <v>15656.831762358426</v>
      </c>
      <c r="S16" s="13">
        <v>44.430416858523316</v>
      </c>
      <c r="T16" s="13">
        <v>5.9018247323797948E-3</v>
      </c>
    </row>
    <row r="17" spans="1:23" x14ac:dyDescent="0.25">
      <c r="A17">
        <f t="shared" si="1"/>
        <v>4.9558270576012609</v>
      </c>
      <c r="B17">
        <f t="shared" si="1"/>
        <v>0</v>
      </c>
      <c r="E17" s="13" t="s">
        <v>29</v>
      </c>
      <c r="F17" s="13">
        <v>4</v>
      </c>
      <c r="G17" s="13">
        <v>4427.6447105788393</v>
      </c>
      <c r="H17" s="13">
        <v>1106.9111776447098</v>
      </c>
      <c r="I17" s="13"/>
      <c r="J17" s="13"/>
      <c r="O17" s="13" t="s">
        <v>29</v>
      </c>
      <c r="P17" s="13">
        <v>3</v>
      </c>
      <c r="Q17" s="13">
        <v>1057.1698086164745</v>
      </c>
      <c r="R17" s="13">
        <v>352.38993620549149</v>
      </c>
      <c r="S17" s="13"/>
      <c r="T17" s="13"/>
    </row>
    <row r="18" spans="1:23" ht="15.75" thickBot="1" x14ac:dyDescent="0.3">
      <c r="A18">
        <f t="shared" si="1"/>
        <v>5.2678581590633282</v>
      </c>
      <c r="B18">
        <f t="shared" si="1"/>
        <v>-0.69314718055994529</v>
      </c>
      <c r="E18" s="14" t="s">
        <v>30</v>
      </c>
      <c r="F18" s="14">
        <v>5</v>
      </c>
      <c r="G18" s="14">
        <v>32370.833333333328</v>
      </c>
      <c r="H18" s="14"/>
      <c r="I18" s="14"/>
      <c r="J18" s="14"/>
      <c r="O18" s="14" t="s">
        <v>30</v>
      </c>
      <c r="P18" s="14">
        <v>5</v>
      </c>
      <c r="Q18" s="14">
        <v>32370.833333333328</v>
      </c>
      <c r="R18" s="14"/>
      <c r="S18" s="14"/>
      <c r="T18" s="14"/>
    </row>
    <row r="19" spans="1:23" ht="15.75" thickBot="1" x14ac:dyDescent="0.3">
      <c r="A19">
        <f t="shared" si="1"/>
        <v>5.602118820879701</v>
      </c>
      <c r="B19">
        <f t="shared" si="1"/>
        <v>-1.3862943611198906</v>
      </c>
    </row>
    <row r="20" spans="1:23" x14ac:dyDescent="0.25">
      <c r="E20" s="15"/>
      <c r="F20" s="15" t="s">
        <v>37</v>
      </c>
      <c r="G20" s="15" t="s">
        <v>25</v>
      </c>
      <c r="H20" s="15" t="s">
        <v>38</v>
      </c>
      <c r="I20" s="15" t="s">
        <v>39</v>
      </c>
      <c r="J20" s="15" t="s">
        <v>40</v>
      </c>
      <c r="K20" s="15" t="s">
        <v>41</v>
      </c>
      <c r="L20" s="15" t="s">
        <v>42</v>
      </c>
      <c r="M20" s="15" t="s">
        <v>43</v>
      </c>
      <c r="O20" s="15"/>
      <c r="P20" s="15" t="s">
        <v>37</v>
      </c>
      <c r="Q20" s="15" t="s">
        <v>25</v>
      </c>
      <c r="R20" s="15" t="s">
        <v>38</v>
      </c>
      <c r="S20" s="15" t="s">
        <v>39</v>
      </c>
      <c r="T20" s="15" t="s">
        <v>40</v>
      </c>
      <c r="U20" s="15" t="s">
        <v>41</v>
      </c>
      <c r="V20" s="15" t="s">
        <v>42</v>
      </c>
      <c r="W20" s="15" t="s">
        <v>43</v>
      </c>
    </row>
    <row r="21" spans="1:23" x14ac:dyDescent="0.25">
      <c r="E21" s="13" t="s">
        <v>31</v>
      </c>
      <c r="F21" s="13">
        <v>242.44710578842316</v>
      </c>
      <c r="G21" s="13">
        <v>24.196940721321649</v>
      </c>
      <c r="H21" s="13">
        <v>10.019742106273201</v>
      </c>
      <c r="I21" s="13">
        <v>5.5772835587672984E-4</v>
      </c>
      <c r="J21" s="13">
        <v>175.26562816194848</v>
      </c>
      <c r="K21" s="13">
        <v>309.62858341489783</v>
      </c>
      <c r="L21" s="13">
        <v>175.26562816194848</v>
      </c>
      <c r="M21" s="13">
        <v>309.62858341489783</v>
      </c>
      <c r="O21" s="13" t="s">
        <v>31</v>
      </c>
      <c r="P21" s="13">
        <v>292.27373745889889</v>
      </c>
      <c r="Q21" s="13">
        <v>21.117870464304662</v>
      </c>
      <c r="R21" s="13">
        <v>13.840114132385008</v>
      </c>
      <c r="S21" s="13">
        <v>8.1648683665915423E-4</v>
      </c>
      <c r="T21" s="13">
        <v>225.06724862431255</v>
      </c>
      <c r="U21" s="13">
        <v>359.4802262934852</v>
      </c>
      <c r="V21" s="13">
        <v>225.06724862431255</v>
      </c>
      <c r="W21" s="13">
        <v>359.4802262934852</v>
      </c>
    </row>
    <row r="22" spans="1:23" ht="15.75" thickBot="1" x14ac:dyDescent="0.3">
      <c r="E22" s="14" t="s">
        <v>44</v>
      </c>
      <c r="F22" s="14">
        <v>-73.17365269461078</v>
      </c>
      <c r="G22" s="14">
        <v>14.563747478809539</v>
      </c>
      <c r="H22" s="14">
        <v>-5.0243697785257186</v>
      </c>
      <c r="I22" s="14">
        <v>7.3626373032034407E-3</v>
      </c>
      <c r="J22" s="14">
        <v>-113.60909809548824</v>
      </c>
      <c r="K22" s="14">
        <v>-32.738207293733332</v>
      </c>
      <c r="L22" s="14">
        <v>-113.60909809548824</v>
      </c>
      <c r="M22" s="14">
        <v>-32.738207293733332</v>
      </c>
      <c r="O22" s="13" t="s">
        <v>44</v>
      </c>
      <c r="P22" s="13">
        <v>-170.01023522468591</v>
      </c>
      <c r="Q22" s="13">
        <v>32.371930625233119</v>
      </c>
      <c r="R22" s="13">
        <v>-5.2517793020403651</v>
      </c>
      <c r="S22" s="13">
        <v>1.3445674571019665E-2</v>
      </c>
      <c r="T22" s="13">
        <v>-273.0321662378596</v>
      </c>
      <c r="U22" s="13">
        <v>-66.988304211512229</v>
      </c>
      <c r="V22" s="13">
        <v>-273.0321662378596</v>
      </c>
      <c r="W22" s="13">
        <v>-66.988304211512229</v>
      </c>
    </row>
    <row r="23" spans="1:23" ht="15.75" thickBot="1" x14ac:dyDescent="0.3">
      <c r="O23" s="14" t="s">
        <v>46</v>
      </c>
      <c r="P23" s="14">
        <v>30.185178315487732</v>
      </c>
      <c r="Q23" s="14">
        <v>9.7602276075730181</v>
      </c>
      <c r="R23" s="14">
        <v>3.0926715573791408</v>
      </c>
      <c r="S23" s="14">
        <v>5.3601557670591014E-2</v>
      </c>
      <c r="T23" s="14">
        <v>-0.87622197296107274</v>
      </c>
      <c r="U23" s="14">
        <v>61.246578603936541</v>
      </c>
      <c r="V23" s="14">
        <v>-0.87622197296107274</v>
      </c>
      <c r="W23" s="14">
        <v>61.246578603936541</v>
      </c>
    </row>
    <row r="24" spans="1:23" x14ac:dyDescent="0.25">
      <c r="E24" t="s">
        <v>74</v>
      </c>
    </row>
    <row r="25" spans="1:23" x14ac:dyDescent="0.25">
      <c r="O25" t="s">
        <v>76</v>
      </c>
    </row>
    <row r="27" spans="1:23" x14ac:dyDescent="0.25">
      <c r="E27" s="3" t="s">
        <v>45</v>
      </c>
    </row>
    <row r="28" spans="1:23" x14ac:dyDescent="0.25">
      <c r="E28" t="s">
        <v>20</v>
      </c>
      <c r="G28" t="s">
        <v>49</v>
      </c>
    </row>
    <row r="29" spans="1:23" ht="15.75" thickBot="1" x14ac:dyDescent="0.3">
      <c r="G29" s="3" t="s">
        <v>48</v>
      </c>
    </row>
    <row r="30" spans="1:23" x14ac:dyDescent="0.25">
      <c r="E30" s="16" t="s">
        <v>21</v>
      </c>
      <c r="F30" s="16"/>
    </row>
    <row r="31" spans="1:23" x14ac:dyDescent="0.25">
      <c r="E31" s="13" t="s">
        <v>22</v>
      </c>
      <c r="F31" s="13">
        <v>0.97261563185897482</v>
      </c>
    </row>
    <row r="32" spans="1:23" x14ac:dyDescent="0.25">
      <c r="E32" s="13" t="s">
        <v>23</v>
      </c>
      <c r="F32" s="13">
        <v>0.94598116733643289</v>
      </c>
    </row>
    <row r="33" spans="5:13" x14ac:dyDescent="0.25">
      <c r="E33" s="13" t="s">
        <v>24</v>
      </c>
      <c r="F33" s="13">
        <v>0.93247645917054101</v>
      </c>
    </row>
    <row r="34" spans="5:13" x14ac:dyDescent="0.25">
      <c r="E34" s="13" t="s">
        <v>25</v>
      </c>
      <c r="F34" s="13">
        <v>0.15781532593607661</v>
      </c>
    </row>
    <row r="35" spans="5:13" ht="15.75" thickBot="1" x14ac:dyDescent="0.3">
      <c r="E35" s="14" t="s">
        <v>26</v>
      </c>
      <c r="F35" s="14">
        <v>6</v>
      </c>
    </row>
    <row r="37" spans="5:13" ht="15.75" thickBot="1" x14ac:dyDescent="0.3">
      <c r="E37" t="s">
        <v>27</v>
      </c>
    </row>
    <row r="38" spans="5:13" x14ac:dyDescent="0.25">
      <c r="E38" s="15"/>
      <c r="F38" s="15" t="s">
        <v>32</v>
      </c>
      <c r="G38" s="15" t="s">
        <v>33</v>
      </c>
      <c r="H38" s="15" t="s">
        <v>34</v>
      </c>
      <c r="I38" s="15" t="s">
        <v>35</v>
      </c>
      <c r="J38" s="15" t="s">
        <v>36</v>
      </c>
    </row>
    <row r="39" spans="5:13" x14ac:dyDescent="0.25">
      <c r="E39" s="13" t="s">
        <v>28</v>
      </c>
      <c r="F39" s="13">
        <v>1</v>
      </c>
      <c r="G39" s="13">
        <v>1.7445990840557961</v>
      </c>
      <c r="H39" s="13">
        <v>1.7445990840557961</v>
      </c>
      <c r="I39" s="13">
        <v>70.048249522759392</v>
      </c>
      <c r="J39" s="13">
        <v>1.1145876093453734E-3</v>
      </c>
    </row>
    <row r="40" spans="5:13" x14ac:dyDescent="0.25">
      <c r="E40" s="13" t="s">
        <v>29</v>
      </c>
      <c r="F40" s="13">
        <v>4</v>
      </c>
      <c r="G40" s="13">
        <v>9.9622708401240379E-2</v>
      </c>
      <c r="H40" s="13">
        <v>2.4905677100310095E-2</v>
      </c>
      <c r="I40" s="13"/>
      <c r="J40" s="13"/>
    </row>
    <row r="41" spans="5:13" ht="15.75" thickBot="1" x14ac:dyDescent="0.3">
      <c r="E41" s="14" t="s">
        <v>30</v>
      </c>
      <c r="F41" s="14">
        <v>5</v>
      </c>
      <c r="G41" s="14">
        <v>1.8442217924570365</v>
      </c>
      <c r="H41" s="14"/>
      <c r="I41" s="14"/>
      <c r="J41" s="14"/>
    </row>
    <row r="42" spans="5:13" ht="15.75" thickBot="1" x14ac:dyDescent="0.3"/>
    <row r="43" spans="5:13" x14ac:dyDescent="0.25">
      <c r="E43" s="15"/>
      <c r="F43" s="15" t="s">
        <v>37</v>
      </c>
      <c r="G43" s="15" t="s">
        <v>25</v>
      </c>
      <c r="H43" s="15" t="s">
        <v>38</v>
      </c>
      <c r="I43" s="15" t="s">
        <v>39</v>
      </c>
      <c r="J43" s="15" t="s">
        <v>40</v>
      </c>
      <c r="K43" s="15" t="s">
        <v>41</v>
      </c>
      <c r="L43" s="15" t="s">
        <v>42</v>
      </c>
      <c r="M43" s="15" t="s">
        <v>43</v>
      </c>
    </row>
    <row r="44" spans="5:13" x14ac:dyDescent="0.25">
      <c r="E44" s="13" t="s">
        <v>31</v>
      </c>
      <c r="F44" s="13">
        <v>4.8225186294684228</v>
      </c>
      <c r="G44" s="13">
        <v>6.4445352837013067E-2</v>
      </c>
      <c r="H44" s="13">
        <v>74.831130829012906</v>
      </c>
      <c r="I44" s="13">
        <v>1.9111956544948451E-7</v>
      </c>
      <c r="J44" s="13">
        <v>4.6435896450313532</v>
      </c>
      <c r="K44" s="13">
        <v>5.0014476139054924</v>
      </c>
      <c r="L44" s="13">
        <v>4.6435896450313532</v>
      </c>
      <c r="M44" s="13">
        <v>5.0014476139054924</v>
      </c>
    </row>
    <row r="45" spans="5:13" ht="15.75" thickBot="1" x14ac:dyDescent="0.3">
      <c r="E45" s="14" t="s">
        <v>44</v>
      </c>
      <c r="F45" s="14">
        <v>-0.64056559616473385</v>
      </c>
      <c r="G45" s="14">
        <v>7.6535859936360154E-2</v>
      </c>
      <c r="H45" s="14">
        <v>-8.3694832291342447</v>
      </c>
      <c r="I45" s="14">
        <v>1.1145876093453743E-3</v>
      </c>
      <c r="J45" s="14">
        <v>-0.8530632098571449</v>
      </c>
      <c r="K45" s="14">
        <v>-0.42806798247232281</v>
      </c>
      <c r="L45" s="14">
        <v>-0.8530632098571449</v>
      </c>
      <c r="M45" s="14">
        <v>-0.42806798247232281</v>
      </c>
    </row>
    <row r="47" spans="5:13" x14ac:dyDescent="0.25">
      <c r="E47" t="s">
        <v>75</v>
      </c>
    </row>
    <row r="50" spans="1:10" x14ac:dyDescent="0.25">
      <c r="A50" t="s">
        <v>60</v>
      </c>
      <c r="B50" t="s">
        <v>61</v>
      </c>
      <c r="C50" t="s">
        <v>54</v>
      </c>
      <c r="E50" t="s">
        <v>20</v>
      </c>
    </row>
    <row r="51" spans="1:10" ht="15.75" thickBot="1" x14ac:dyDescent="0.3">
      <c r="A51" t="s">
        <v>15</v>
      </c>
      <c r="B51" t="s">
        <v>62</v>
      </c>
      <c r="C51" t="s">
        <v>63</v>
      </c>
    </row>
    <row r="52" spans="1:10" x14ac:dyDescent="0.25">
      <c r="A52">
        <v>31</v>
      </c>
      <c r="B52">
        <v>0.5</v>
      </c>
      <c r="C52" s="2">
        <v>3</v>
      </c>
      <c r="E52" s="16" t="s">
        <v>21</v>
      </c>
      <c r="F52" s="16"/>
    </row>
    <row r="53" spans="1:10" x14ac:dyDescent="0.25">
      <c r="A53">
        <v>51</v>
      </c>
      <c r="B53">
        <v>0.5</v>
      </c>
      <c r="C53" s="2">
        <v>2</v>
      </c>
      <c r="E53" s="13" t="s">
        <v>22</v>
      </c>
      <c r="F53" s="13">
        <v>0.97263919750450734</v>
      </c>
    </row>
    <row r="54" spans="1:10" x14ac:dyDescent="0.25">
      <c r="A54">
        <v>76</v>
      </c>
      <c r="B54">
        <v>0.5</v>
      </c>
      <c r="C54" s="2">
        <v>1.5</v>
      </c>
      <c r="E54" s="13" t="s">
        <v>23</v>
      </c>
      <c r="F54" s="13">
        <v>0.94602700852221211</v>
      </c>
    </row>
    <row r="55" spans="1:10" x14ac:dyDescent="0.25">
      <c r="A55">
        <v>107</v>
      </c>
      <c r="B55">
        <v>0.5</v>
      </c>
      <c r="C55" s="2">
        <v>1</v>
      </c>
      <c r="E55" s="13" t="s">
        <v>24</v>
      </c>
      <c r="F55" s="13">
        <v>0.93403301041603704</v>
      </c>
    </row>
    <row r="56" spans="1:10" x14ac:dyDescent="0.25">
      <c r="A56">
        <v>165</v>
      </c>
      <c r="B56">
        <v>0.5</v>
      </c>
      <c r="C56" s="2">
        <v>0.5</v>
      </c>
      <c r="E56" s="13" t="s">
        <v>25</v>
      </c>
      <c r="F56" s="13">
        <v>0.17195229159277386</v>
      </c>
    </row>
    <row r="57" spans="1:10" ht="15.75" thickBot="1" x14ac:dyDescent="0.3">
      <c r="A57">
        <v>231</v>
      </c>
      <c r="B57">
        <v>0.5</v>
      </c>
      <c r="C57" s="2">
        <v>0.25</v>
      </c>
      <c r="E57" s="14" t="s">
        <v>26</v>
      </c>
      <c r="F57" s="14">
        <v>12</v>
      </c>
    </row>
    <row r="58" spans="1:10" x14ac:dyDescent="0.25">
      <c r="A58">
        <v>50</v>
      </c>
      <c r="B58">
        <v>2</v>
      </c>
      <c r="C58" s="2">
        <v>3</v>
      </c>
    </row>
    <row r="59" spans="1:10" ht="15.75" thickBot="1" x14ac:dyDescent="0.3">
      <c r="A59">
        <v>81</v>
      </c>
      <c r="B59">
        <v>2</v>
      </c>
      <c r="C59" s="2">
        <v>2</v>
      </c>
      <c r="E59" t="s">
        <v>27</v>
      </c>
    </row>
    <row r="60" spans="1:10" x14ac:dyDescent="0.25">
      <c r="A60">
        <v>113</v>
      </c>
      <c r="B60">
        <v>2</v>
      </c>
      <c r="C60" s="2">
        <v>1.5</v>
      </c>
      <c r="E60" s="15"/>
      <c r="F60" s="15" t="s">
        <v>32</v>
      </c>
      <c r="G60" s="15" t="s">
        <v>33</v>
      </c>
      <c r="H60" s="15" t="s">
        <v>34</v>
      </c>
      <c r="I60" s="15" t="s">
        <v>35</v>
      </c>
      <c r="J60" s="15" t="s">
        <v>36</v>
      </c>
    </row>
    <row r="61" spans="1:10" x14ac:dyDescent="0.25">
      <c r="A61">
        <v>142</v>
      </c>
      <c r="B61">
        <v>2</v>
      </c>
      <c r="C61" s="2">
        <v>1</v>
      </c>
      <c r="E61" s="13" t="s">
        <v>28</v>
      </c>
      <c r="F61" s="13">
        <v>2</v>
      </c>
      <c r="G61" s="13">
        <v>4.664289425724661</v>
      </c>
      <c r="H61" s="13">
        <v>2.3321447128623305</v>
      </c>
      <c r="I61" s="13">
        <v>78.875034008480611</v>
      </c>
      <c r="J61" s="13">
        <v>1.971488298238094E-6</v>
      </c>
    </row>
    <row r="62" spans="1:10" x14ac:dyDescent="0.25">
      <c r="A62">
        <v>194</v>
      </c>
      <c r="B62">
        <v>2</v>
      </c>
      <c r="C62" s="2">
        <v>0.5</v>
      </c>
      <c r="E62" s="13" t="s">
        <v>29</v>
      </c>
      <c r="F62" s="13">
        <v>9</v>
      </c>
      <c r="G62" s="13">
        <v>0.26610831525605699</v>
      </c>
      <c r="H62" s="13">
        <v>2.9567590584006334E-2</v>
      </c>
      <c r="I62" s="13"/>
      <c r="J62" s="13"/>
    </row>
    <row r="63" spans="1:10" ht="15.75" thickBot="1" x14ac:dyDescent="0.3">
      <c r="A63">
        <v>271</v>
      </c>
      <c r="B63">
        <v>2</v>
      </c>
      <c r="C63" s="2">
        <v>0.25</v>
      </c>
      <c r="E63" s="14" t="s">
        <v>30</v>
      </c>
      <c r="F63" s="14">
        <v>11</v>
      </c>
      <c r="G63" s="14">
        <v>4.9303977409807178</v>
      </c>
      <c r="H63" s="14"/>
      <c r="I63" s="14"/>
      <c r="J63" s="14"/>
    </row>
    <row r="64" spans="1:10" ht="15.75" thickBot="1" x14ac:dyDescent="0.3"/>
    <row r="65" spans="1:13" x14ac:dyDescent="0.25">
      <c r="E65" s="15"/>
      <c r="F65" s="15" t="s">
        <v>37</v>
      </c>
      <c r="G65" s="15" t="s">
        <v>25</v>
      </c>
      <c r="H65" s="15" t="s">
        <v>38</v>
      </c>
      <c r="I65" s="15" t="s">
        <v>39</v>
      </c>
      <c r="J65" s="15" t="s">
        <v>40</v>
      </c>
      <c r="K65" s="15" t="s">
        <v>41</v>
      </c>
      <c r="L65" s="15" t="s">
        <v>42</v>
      </c>
      <c r="M65" s="15" t="s">
        <v>43</v>
      </c>
    </row>
    <row r="66" spans="1:13" x14ac:dyDescent="0.25">
      <c r="A66" s="3" t="s">
        <v>18</v>
      </c>
      <c r="E66" s="13" t="s">
        <v>31</v>
      </c>
      <c r="F66" s="13">
        <v>4.662157221475927</v>
      </c>
      <c r="G66" s="13">
        <v>4.9651845958105643E-2</v>
      </c>
      <c r="H66" s="13">
        <v>93.896956528256368</v>
      </c>
      <c r="I66" s="13">
        <v>8.9370562787074206E-15</v>
      </c>
      <c r="J66" s="13">
        <v>4.5498369424956451</v>
      </c>
      <c r="K66" s="13">
        <v>4.774477500456209</v>
      </c>
      <c r="L66" s="13">
        <v>4.5498369424956451</v>
      </c>
      <c r="M66" s="13">
        <v>4.774477500456209</v>
      </c>
    </row>
    <row r="67" spans="1:13" x14ac:dyDescent="0.25">
      <c r="A67">
        <f>LN(A52)</f>
        <v>3.4339872044851463</v>
      </c>
      <c r="B67">
        <f t="shared" ref="B67:B78" si="2">LN(C52)</f>
        <v>1.0986122886681098</v>
      </c>
      <c r="C67">
        <f t="shared" ref="C67:C78" si="3">LN(B52)</f>
        <v>-0.69314718055994529</v>
      </c>
      <c r="E67" s="13" t="s">
        <v>44</v>
      </c>
      <c r="F67" s="13">
        <v>-0.71523222353247351</v>
      </c>
      <c r="G67" s="13">
        <v>5.8966962869179226E-2</v>
      </c>
      <c r="H67" s="13">
        <v>-12.129371918293424</v>
      </c>
      <c r="I67" s="13">
        <v>7.0273483110481905E-7</v>
      </c>
      <c r="J67" s="13">
        <v>-0.84862476095544315</v>
      </c>
      <c r="K67" s="13">
        <v>-0.58183968610950387</v>
      </c>
      <c r="L67" s="13">
        <v>-0.84862476095544315</v>
      </c>
      <c r="M67" s="13">
        <v>-0.58183968610950387</v>
      </c>
    </row>
    <row r="68" spans="1:13" ht="15.75" thickBot="1" x14ac:dyDescent="0.3">
      <c r="A68">
        <f t="shared" ref="A68" si="4">LN(A53)</f>
        <v>3.9318256327243257</v>
      </c>
      <c r="B68">
        <f t="shared" si="2"/>
        <v>0.69314718055994529</v>
      </c>
      <c r="C68">
        <f t="shared" si="3"/>
        <v>-0.69314718055994529</v>
      </c>
      <c r="E68" s="14" t="s">
        <v>46</v>
      </c>
      <c r="F68" s="14">
        <v>0.23346722918793705</v>
      </c>
      <c r="G68" s="14">
        <v>7.1613002709368517E-2</v>
      </c>
      <c r="H68" s="14">
        <v>3.2601234462326842</v>
      </c>
      <c r="I68" s="14">
        <v>9.8367958043768539E-3</v>
      </c>
      <c r="J68" s="14">
        <v>7.1467362159451764E-2</v>
      </c>
      <c r="K68" s="14">
        <v>0.39546709621642234</v>
      </c>
      <c r="L68" s="14">
        <v>7.1467362159451764E-2</v>
      </c>
      <c r="M68" s="14">
        <v>0.39546709621642234</v>
      </c>
    </row>
    <row r="69" spans="1:13" x14ac:dyDescent="0.25">
      <c r="A69">
        <f t="shared" ref="A69" si="5">LN(A54)</f>
        <v>4.3307333402863311</v>
      </c>
      <c r="B69">
        <f t="shared" si="2"/>
        <v>0.40546510810816438</v>
      </c>
      <c r="C69">
        <f t="shared" si="3"/>
        <v>-0.69314718055994529</v>
      </c>
    </row>
    <row r="70" spans="1:13" x14ac:dyDescent="0.25">
      <c r="A70">
        <f t="shared" ref="A70" si="6">LN(A55)</f>
        <v>4.6728288344619058</v>
      </c>
      <c r="B70">
        <f t="shared" si="2"/>
        <v>0</v>
      </c>
      <c r="C70">
        <f t="shared" si="3"/>
        <v>-0.69314718055994529</v>
      </c>
      <c r="E70" t="s">
        <v>77</v>
      </c>
    </row>
    <row r="71" spans="1:13" x14ac:dyDescent="0.25">
      <c r="A71">
        <f t="shared" ref="A71" si="7">LN(A56)</f>
        <v>5.1059454739005803</v>
      </c>
      <c r="B71">
        <f t="shared" si="2"/>
        <v>-0.69314718055994529</v>
      </c>
      <c r="C71">
        <f t="shared" si="3"/>
        <v>-0.69314718055994529</v>
      </c>
    </row>
    <row r="72" spans="1:13" x14ac:dyDescent="0.25">
      <c r="A72">
        <f t="shared" ref="A72" si="8">LN(A57)</f>
        <v>5.4424177105217932</v>
      </c>
      <c r="B72">
        <f t="shared" si="2"/>
        <v>-1.3862943611198906</v>
      </c>
      <c r="C72">
        <f t="shared" si="3"/>
        <v>-0.69314718055994529</v>
      </c>
    </row>
    <row r="73" spans="1:13" x14ac:dyDescent="0.25">
      <c r="A73">
        <f t="shared" ref="A73" si="9">LN(A58)</f>
        <v>3.912023005428146</v>
      </c>
      <c r="B73">
        <f t="shared" si="2"/>
        <v>1.0986122886681098</v>
      </c>
      <c r="C73">
        <f t="shared" si="3"/>
        <v>0.69314718055994529</v>
      </c>
    </row>
    <row r="74" spans="1:13" x14ac:dyDescent="0.25">
      <c r="A74">
        <f t="shared" ref="A74" si="10">LN(A59)</f>
        <v>4.3944491546724391</v>
      </c>
      <c r="B74">
        <f t="shared" si="2"/>
        <v>0.69314718055994529</v>
      </c>
      <c r="C74">
        <f t="shared" si="3"/>
        <v>0.69314718055994529</v>
      </c>
    </row>
    <row r="75" spans="1:13" x14ac:dyDescent="0.25">
      <c r="A75">
        <f t="shared" ref="A75" si="11">LN(A60)</f>
        <v>4.7273878187123408</v>
      </c>
      <c r="B75">
        <f t="shared" si="2"/>
        <v>0.40546510810816438</v>
      </c>
      <c r="C75">
        <f t="shared" si="3"/>
        <v>0.69314718055994529</v>
      </c>
    </row>
    <row r="76" spans="1:13" x14ac:dyDescent="0.25">
      <c r="A76">
        <f t="shared" ref="A76" si="12">LN(A61)</f>
        <v>4.9558270576012609</v>
      </c>
      <c r="B76">
        <f t="shared" si="2"/>
        <v>0</v>
      </c>
      <c r="C76">
        <f t="shared" si="3"/>
        <v>0.69314718055994529</v>
      </c>
    </row>
    <row r="77" spans="1:13" x14ac:dyDescent="0.25">
      <c r="A77">
        <f t="shared" ref="A77" si="13">LN(A62)</f>
        <v>5.2678581590633282</v>
      </c>
      <c r="B77">
        <f t="shared" si="2"/>
        <v>-0.69314718055994529</v>
      </c>
      <c r="C77">
        <f t="shared" si="3"/>
        <v>0.69314718055994529</v>
      </c>
    </row>
    <row r="78" spans="1:13" x14ac:dyDescent="0.25">
      <c r="A78">
        <f>LN(A63)</f>
        <v>5.602118820879701</v>
      </c>
      <c r="B78">
        <f t="shared" si="2"/>
        <v>-1.3862943611198906</v>
      </c>
      <c r="C78">
        <f t="shared" si="3"/>
        <v>0.69314718055994529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H39"/>
  <sheetViews>
    <sheetView topLeftCell="A43" workbookViewId="0">
      <selection activeCell="C61" sqref="C61"/>
    </sheetView>
  </sheetViews>
  <sheetFormatPr defaultRowHeight="15" x14ac:dyDescent="0.25"/>
  <sheetData>
    <row r="5" spans="1:2" x14ac:dyDescent="0.25">
      <c r="A5" t="s">
        <v>50</v>
      </c>
      <c r="B5" t="s">
        <v>10</v>
      </c>
    </row>
    <row r="6" spans="1:2" x14ac:dyDescent="0.25">
      <c r="A6" s="17">
        <f>EXP(Regressions!$F$44)*B6^Regressions!$F$45</f>
        <v>61.484517418390283</v>
      </c>
      <c r="B6" s="11">
        <v>3</v>
      </c>
    </row>
    <row r="7" spans="1:2" x14ac:dyDescent="0.25">
      <c r="A7" s="17">
        <f>EXP(Regressions!$F$44)*B7^Regressions!$F$45</f>
        <v>79.71935404569048</v>
      </c>
      <c r="B7" s="11">
        <v>2</v>
      </c>
    </row>
    <row r="8" spans="1:2" x14ac:dyDescent="0.25">
      <c r="A8" s="17">
        <f>EXP(Regressions!$F$44)*B8^Regressions!$F$45</f>
        <v>95.850686410902782</v>
      </c>
      <c r="B8" s="11">
        <v>1.5</v>
      </c>
    </row>
    <row r="9" spans="1:2" x14ac:dyDescent="0.25">
      <c r="A9" s="17">
        <f>EXP(Regressions!$F$44)*B9^Regressions!$F$45</f>
        <v>124.27770642675172</v>
      </c>
      <c r="B9" s="11">
        <v>1</v>
      </c>
    </row>
    <row r="10" spans="1:2" x14ac:dyDescent="0.25">
      <c r="A10" s="17">
        <f>EXP(Regressions!$F$44)*B10^Regressions!$F$45</f>
        <v>193.74151358328547</v>
      </c>
      <c r="B10" s="11">
        <v>0.5</v>
      </c>
    </row>
    <row r="11" spans="1:2" x14ac:dyDescent="0.25">
      <c r="A11" s="17">
        <f>EXP(Regressions!$F$44)*B11^Regressions!$F$45</f>
        <v>302.03143560318017</v>
      </c>
      <c r="B11" s="11">
        <v>0.25</v>
      </c>
    </row>
    <row r="31" spans="1:5" ht="15.75" thickBot="1" x14ac:dyDescent="0.3"/>
    <row r="32" spans="1:5" ht="22.5" thickTop="1" thickBot="1" x14ac:dyDescent="0.4">
      <c r="A32" s="9" t="s">
        <v>15</v>
      </c>
      <c r="B32" s="18" t="s">
        <v>55</v>
      </c>
      <c r="C32" s="10" t="s">
        <v>10</v>
      </c>
      <c r="E32" t="s">
        <v>51</v>
      </c>
    </row>
    <row r="33" spans="1:8" ht="21.75" thickTop="1" x14ac:dyDescent="0.35">
      <c r="A33" s="5">
        <f>RawData!$AR4</f>
        <v>50</v>
      </c>
      <c r="B33" s="19">
        <f>EXP(Regressions!$F$44)*C33^Regressions!$F$45</f>
        <v>61.484517418390283</v>
      </c>
      <c r="C33" s="6">
        <v>3</v>
      </c>
      <c r="E33" t="s">
        <v>53</v>
      </c>
      <c r="H33" t="s">
        <v>52</v>
      </c>
    </row>
    <row r="34" spans="1:8" ht="21" x14ac:dyDescent="0.35">
      <c r="A34" s="5">
        <f>RawData!$AR5</f>
        <v>81</v>
      </c>
      <c r="B34" s="19">
        <f>EXP(Regressions!$F$44)*C34^Regressions!$F$45</f>
        <v>79.71935404569048</v>
      </c>
      <c r="C34" s="6">
        <v>2</v>
      </c>
      <c r="E34" s="17">
        <f>(124*-0.64)*F34^(-1.64)</f>
        <v>-13.095521605206381</v>
      </c>
      <c r="F34" s="11">
        <v>3</v>
      </c>
      <c r="H34" s="17">
        <f>E34*(C33/B33)</f>
        <v>-0.63896679140020973</v>
      </c>
    </row>
    <row r="35" spans="1:8" ht="21" x14ac:dyDescent="0.35">
      <c r="A35" s="5">
        <f>RawData!$AR6</f>
        <v>113</v>
      </c>
      <c r="B35" s="19">
        <f>EXP(Regressions!$F$44)*C35^Regressions!$F$45</f>
        <v>95.850686410902782</v>
      </c>
      <c r="C35" s="6">
        <v>1.5</v>
      </c>
      <c r="E35" s="17">
        <f t="shared" ref="E35:E39" si="0">(124*-0.64)*F35^(-1.64)</f>
        <v>-25.463169807648022</v>
      </c>
      <c r="F35" s="11">
        <v>2</v>
      </c>
      <c r="H35" s="17">
        <f t="shared" ref="H35:H39" si="1">E35*(C34/B34)</f>
        <v>-0.63882027425997512</v>
      </c>
    </row>
    <row r="36" spans="1:8" ht="21" x14ac:dyDescent="0.35">
      <c r="A36" s="5">
        <f>RawData!$AR7</f>
        <v>142</v>
      </c>
      <c r="B36" s="19">
        <f>EXP(Regressions!$F$44)*C36^Regressions!$F$45</f>
        <v>124.27770642675172</v>
      </c>
      <c r="C36" s="6">
        <v>1</v>
      </c>
      <c r="E36" s="17">
        <f t="shared" si="0"/>
        <v>-40.81426634782251</v>
      </c>
      <c r="F36" s="11">
        <v>1.5</v>
      </c>
      <c r="H36" s="17">
        <f t="shared" si="1"/>
        <v>-0.63871633907016001</v>
      </c>
    </row>
    <row r="37" spans="1:8" ht="21" x14ac:dyDescent="0.35">
      <c r="A37" s="5">
        <f>RawData!$AR8</f>
        <v>194</v>
      </c>
      <c r="B37" s="19">
        <f>EXP(Regressions!$F$44)*C37^Regressions!$F$45</f>
        <v>193.74151358328547</v>
      </c>
      <c r="C37" s="6">
        <v>0.5</v>
      </c>
      <c r="E37" s="17">
        <f t="shared" si="0"/>
        <v>-79.36</v>
      </c>
      <c r="F37" s="11">
        <v>1</v>
      </c>
      <c r="H37" s="17">
        <f t="shared" si="1"/>
        <v>-0.63856987935944998</v>
      </c>
    </row>
    <row r="38" spans="1:8" ht="21.75" thickBot="1" x14ac:dyDescent="0.4">
      <c r="A38" s="7">
        <f>RawData!$AR9</f>
        <v>271</v>
      </c>
      <c r="B38" s="20">
        <f>EXP(Regressions!$F$44)*C38^Regressions!$F$45</f>
        <v>302.03143560318017</v>
      </c>
      <c r="C38" s="8">
        <v>0.25</v>
      </c>
      <c r="E38" s="17">
        <f t="shared" si="0"/>
        <v>-247.33800416742906</v>
      </c>
      <c r="F38" s="11">
        <v>0.5</v>
      </c>
      <c r="H38" s="17">
        <f t="shared" si="1"/>
        <v>-0.63831958260484933</v>
      </c>
    </row>
    <row r="39" spans="1:8" ht="15.75" thickTop="1" x14ac:dyDescent="0.25">
      <c r="E39" s="17">
        <f t="shared" si="0"/>
        <v>-770.86804820472719</v>
      </c>
      <c r="F39" s="11">
        <v>0.25</v>
      </c>
      <c r="H39" s="17">
        <f t="shared" si="1"/>
        <v>-0.63806938395770296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H39"/>
  <sheetViews>
    <sheetView topLeftCell="A13" workbookViewId="0">
      <selection activeCell="B32" sqref="B32"/>
    </sheetView>
  </sheetViews>
  <sheetFormatPr defaultRowHeight="15" x14ac:dyDescent="0.25"/>
  <sheetData>
    <row r="5" spans="1:2" x14ac:dyDescent="0.25">
      <c r="A5" t="s">
        <v>56</v>
      </c>
      <c r="B5" t="s">
        <v>10</v>
      </c>
    </row>
    <row r="6" spans="1:2" x14ac:dyDescent="0.25">
      <c r="A6" s="17">
        <f>Regressions!$F$21+Regressions!$F$22*FittedLinear!B6</f>
        <v>22.926147704590818</v>
      </c>
      <c r="B6" s="11">
        <v>3</v>
      </c>
    </row>
    <row r="7" spans="1:2" x14ac:dyDescent="0.25">
      <c r="A7" s="17">
        <f>Regressions!$F$21+Regressions!$F$22*FittedLinear!B7</f>
        <v>96.099800399201598</v>
      </c>
      <c r="B7" s="11">
        <v>2</v>
      </c>
    </row>
    <row r="8" spans="1:2" x14ac:dyDescent="0.25">
      <c r="A8" s="17">
        <f>Regressions!$F$21+Regressions!$F$22*FittedLinear!B8</f>
        <v>132.68662674650699</v>
      </c>
      <c r="B8" s="11">
        <v>1.5</v>
      </c>
    </row>
    <row r="9" spans="1:2" x14ac:dyDescent="0.25">
      <c r="A9" s="17">
        <f>Regressions!$F$21+Regressions!$F$22*FittedLinear!B9</f>
        <v>169.27345309381238</v>
      </c>
      <c r="B9" s="11">
        <v>1</v>
      </c>
    </row>
    <row r="10" spans="1:2" x14ac:dyDescent="0.25">
      <c r="A10" s="17">
        <f>Regressions!$F$21+Regressions!$F$22*FittedLinear!B10</f>
        <v>205.86027944111777</v>
      </c>
      <c r="B10" s="11">
        <v>0.5</v>
      </c>
    </row>
    <row r="11" spans="1:2" x14ac:dyDescent="0.25">
      <c r="A11" s="17">
        <f>Regressions!$F$21+Regressions!$F$22*FittedLinear!B11</f>
        <v>224.15369261477048</v>
      </c>
      <c r="B11" s="11">
        <v>0.25</v>
      </c>
    </row>
    <row r="31" spans="1:5" ht="15.75" thickBot="1" x14ac:dyDescent="0.3"/>
    <row r="32" spans="1:5" ht="22.5" thickTop="1" thickBot="1" x14ac:dyDescent="0.4">
      <c r="A32" s="9" t="s">
        <v>15</v>
      </c>
      <c r="B32" s="18" t="s">
        <v>55</v>
      </c>
      <c r="C32" s="10" t="s">
        <v>10</v>
      </c>
      <c r="E32" t="s">
        <v>51</v>
      </c>
    </row>
    <row r="33" spans="1:8" ht="21.75" thickTop="1" x14ac:dyDescent="0.35">
      <c r="A33" s="5">
        <f>RawData!$AR4</f>
        <v>50</v>
      </c>
      <c r="B33" s="19">
        <f>A6</f>
        <v>22.926147704590818</v>
      </c>
      <c r="C33" s="6">
        <v>3</v>
      </c>
      <c r="E33" t="s">
        <v>53</v>
      </c>
      <c r="H33" t="s">
        <v>52</v>
      </c>
    </row>
    <row r="34" spans="1:8" ht="21" x14ac:dyDescent="0.35">
      <c r="A34" s="5">
        <f>RawData!$AR5</f>
        <v>81</v>
      </c>
      <c r="B34" s="19">
        <f t="shared" ref="B34:B38" si="0">A7</f>
        <v>96.099800399201598</v>
      </c>
      <c r="C34" s="6">
        <v>2</v>
      </c>
      <c r="E34" s="17">
        <f>(124*-0.64)*F34^(-1.64)</f>
        <v>-13.095521605206381</v>
      </c>
      <c r="F34" s="11">
        <v>3</v>
      </c>
      <c r="H34" s="17">
        <f>E34*(C33/B33)</f>
        <v>-1.7136138753809151</v>
      </c>
    </row>
    <row r="35" spans="1:8" ht="21" x14ac:dyDescent="0.35">
      <c r="A35" s="5">
        <f>RawData!$AR6</f>
        <v>113</v>
      </c>
      <c r="B35" s="19">
        <f t="shared" si="0"/>
        <v>132.68662674650699</v>
      </c>
      <c r="C35" s="6">
        <v>1.5</v>
      </c>
      <c r="E35" s="17">
        <f t="shared" ref="E35:E39" si="1">(124*-0.64)*F35^(-1.64)</f>
        <v>-25.463169807648022</v>
      </c>
      <c r="F35" s="11">
        <v>2</v>
      </c>
      <c r="H35" s="17">
        <f t="shared" ref="H35:H39" si="2">E35*(C34/B34)</f>
        <v>-0.52993179386165656</v>
      </c>
    </row>
    <row r="36" spans="1:8" ht="21" x14ac:dyDescent="0.35">
      <c r="A36" s="5">
        <f>RawData!$AR7</f>
        <v>142</v>
      </c>
      <c r="B36" s="19">
        <f t="shared" si="0"/>
        <v>169.27345309381238</v>
      </c>
      <c r="C36" s="6">
        <v>1</v>
      </c>
      <c r="E36" s="17">
        <f t="shared" si="1"/>
        <v>-40.81426634782251</v>
      </c>
      <c r="F36" s="11">
        <v>1.5</v>
      </c>
      <c r="H36" s="17">
        <f t="shared" si="2"/>
        <v>-0.46139841687810063</v>
      </c>
    </row>
    <row r="37" spans="1:8" ht="21" x14ac:dyDescent="0.35">
      <c r="A37" s="5">
        <f>RawData!$AR8</f>
        <v>194</v>
      </c>
      <c r="B37" s="19">
        <f t="shared" si="0"/>
        <v>205.86027944111777</v>
      </c>
      <c r="C37" s="6">
        <v>0.5</v>
      </c>
      <c r="E37" s="17">
        <f t="shared" si="1"/>
        <v>-79.36</v>
      </c>
      <c r="F37" s="11">
        <v>1</v>
      </c>
      <c r="H37" s="17">
        <f t="shared" si="2"/>
        <v>-0.46882720562224373</v>
      </c>
    </row>
    <row r="38" spans="1:8" ht="21.75" thickBot="1" x14ac:dyDescent="0.4">
      <c r="A38" s="7">
        <f>RawData!$AR9</f>
        <v>271</v>
      </c>
      <c r="B38" s="19">
        <f t="shared" si="0"/>
        <v>224.15369261477048</v>
      </c>
      <c r="C38" s="8">
        <v>0.25</v>
      </c>
      <c r="E38" s="17">
        <f t="shared" si="1"/>
        <v>-247.33800416742906</v>
      </c>
      <c r="F38" s="11">
        <v>0.5</v>
      </c>
      <c r="H38" s="17">
        <f t="shared" si="2"/>
        <v>-0.60074241820451613</v>
      </c>
    </row>
    <row r="39" spans="1:8" ht="15.75" thickTop="1" x14ac:dyDescent="0.25">
      <c r="E39" s="17">
        <f t="shared" si="1"/>
        <v>-770.86804820472719</v>
      </c>
      <c r="F39" s="11">
        <v>0.25</v>
      </c>
      <c r="H39" s="17">
        <f t="shared" si="2"/>
        <v>-0.85975390279376029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H39"/>
  <sheetViews>
    <sheetView topLeftCell="A6" workbookViewId="0">
      <selection activeCell="E35" sqref="E35"/>
    </sheetView>
  </sheetViews>
  <sheetFormatPr defaultRowHeight="15" x14ac:dyDescent="0.25"/>
  <sheetData>
    <row r="5" spans="1:2" x14ac:dyDescent="0.25">
      <c r="A5" t="s">
        <v>57</v>
      </c>
      <c r="B5" t="s">
        <v>10</v>
      </c>
    </row>
    <row r="6" spans="1:2" x14ac:dyDescent="0.25">
      <c r="A6" s="17">
        <f>Regressions!$P$21+Regressions!$P$22*FittedQuadratic!B6+Regressions!$P$23*FittedQuadratic!B6^2</f>
        <v>53.909636624230757</v>
      </c>
      <c r="B6" s="11">
        <v>3</v>
      </c>
    </row>
    <row r="7" spans="1:2" x14ac:dyDescent="0.25">
      <c r="A7" s="17">
        <f>Regressions!$P$21+Regressions!$P$22*FittedQuadratic!B7+Regressions!$P$23*FittedQuadratic!B7^2</f>
        <v>72.993980271477994</v>
      </c>
      <c r="B7" s="11">
        <v>2</v>
      </c>
    </row>
    <row r="8" spans="1:2" x14ac:dyDescent="0.25">
      <c r="A8" s="17">
        <f>Regressions!$P$21+Regressions!$P$22*FittedQuadratic!B8+Regressions!$P$23*FittedQuadratic!B8^2</f>
        <v>105.17503583171742</v>
      </c>
      <c r="B8" s="11">
        <v>1.5</v>
      </c>
    </row>
    <row r="9" spans="1:2" x14ac:dyDescent="0.25">
      <c r="A9" s="17">
        <f>Regressions!$P$21+Regressions!$P$22*FittedQuadratic!B9+Regressions!$P$23*FittedQuadratic!B9^2</f>
        <v>152.44868054970073</v>
      </c>
      <c r="B9" s="11">
        <v>1</v>
      </c>
    </row>
    <row r="10" spans="1:2" x14ac:dyDescent="0.25">
      <c r="A10" s="17">
        <f>Regressions!$P$21+Regressions!$P$22*FittedQuadratic!B10+Regressions!$P$23*FittedQuadratic!B10^2</f>
        <v>214.81491442542787</v>
      </c>
      <c r="B10" s="11">
        <v>0.5</v>
      </c>
    </row>
    <row r="11" spans="1:2" x14ac:dyDescent="0.25">
      <c r="A11" s="17">
        <f>Regressions!$P$21+Regressions!$P$22*FittedQuadratic!B11+Regressions!$P$23*FittedQuadratic!B11^2</f>
        <v>251.6577522974454</v>
      </c>
      <c r="B11" s="11">
        <v>0.25</v>
      </c>
    </row>
    <row r="31" spans="1:5" ht="15.75" thickBot="1" x14ac:dyDescent="0.3"/>
    <row r="32" spans="1:5" ht="22.5" thickTop="1" thickBot="1" x14ac:dyDescent="0.4">
      <c r="A32" s="9" t="s">
        <v>15</v>
      </c>
      <c r="B32" s="18" t="s">
        <v>55</v>
      </c>
      <c r="C32" s="10" t="s">
        <v>10</v>
      </c>
      <c r="E32" t="s">
        <v>51</v>
      </c>
    </row>
    <row r="33" spans="1:8" ht="21.75" thickTop="1" x14ac:dyDescent="0.35">
      <c r="A33" s="5">
        <f>RawData!$AR4</f>
        <v>50</v>
      </c>
      <c r="B33" s="19">
        <f>A6</f>
        <v>53.909636624230757</v>
      </c>
      <c r="C33" s="6">
        <v>3</v>
      </c>
      <c r="E33" t="s">
        <v>53</v>
      </c>
      <c r="H33" t="s">
        <v>52</v>
      </c>
    </row>
    <row r="34" spans="1:8" ht="21" x14ac:dyDescent="0.35">
      <c r="A34" s="5">
        <f>RawData!$AR5</f>
        <v>81</v>
      </c>
      <c r="B34" s="19">
        <f t="shared" ref="B34:B38" si="0">A7</f>
        <v>72.993980271477994</v>
      </c>
      <c r="C34" s="6">
        <v>2</v>
      </c>
      <c r="E34" s="17">
        <f>(124*-0.64)*F34^(-1.64)</f>
        <v>-13.095521605206381</v>
      </c>
      <c r="F34" s="11">
        <v>3</v>
      </c>
      <c r="H34" s="17">
        <f>E34*(C33/B33)</f>
        <v>-0.7287484627184635</v>
      </c>
    </row>
    <row r="35" spans="1:8" ht="21" x14ac:dyDescent="0.35">
      <c r="A35" s="5">
        <f>RawData!$AR6</f>
        <v>113</v>
      </c>
      <c r="B35" s="19">
        <f t="shared" si="0"/>
        <v>105.17503583171742</v>
      </c>
      <c r="C35" s="6">
        <v>1.5</v>
      </c>
      <c r="E35" s="17">
        <f t="shared" ref="E35:E39" si="1">(124*-0.64)*F35^(-1.64)</f>
        <v>-25.463169807648022</v>
      </c>
      <c r="F35" s="11">
        <v>2</v>
      </c>
      <c r="H35" s="17">
        <f t="shared" ref="H35:H39" si="2">E35*(C34/B34)</f>
        <v>-0.69767862261917557</v>
      </c>
    </row>
    <row r="36" spans="1:8" ht="21" x14ac:dyDescent="0.35">
      <c r="A36" s="5">
        <f>RawData!$AR7</f>
        <v>142</v>
      </c>
      <c r="B36" s="19">
        <f t="shared" si="0"/>
        <v>152.44868054970073</v>
      </c>
      <c r="C36" s="6">
        <v>1</v>
      </c>
      <c r="E36" s="17">
        <f t="shared" si="1"/>
        <v>-40.81426634782251</v>
      </c>
      <c r="F36" s="11">
        <v>1.5</v>
      </c>
      <c r="H36" s="17">
        <f t="shared" si="2"/>
        <v>-0.58209059818804787</v>
      </c>
    </row>
    <row r="37" spans="1:8" ht="21" x14ac:dyDescent="0.35">
      <c r="A37" s="5">
        <f>RawData!$AR8</f>
        <v>194</v>
      </c>
      <c r="B37" s="19">
        <f t="shared" si="0"/>
        <v>214.81491442542787</v>
      </c>
      <c r="C37" s="6">
        <v>0.5</v>
      </c>
      <c r="E37" s="17">
        <f t="shared" si="1"/>
        <v>-79.36</v>
      </c>
      <c r="F37" s="11">
        <v>1</v>
      </c>
      <c r="H37" s="17">
        <f t="shared" si="2"/>
        <v>-0.52056862488965505</v>
      </c>
    </row>
    <row r="38" spans="1:8" ht="21.75" thickBot="1" x14ac:dyDescent="0.4">
      <c r="A38" s="7">
        <f>RawData!$AR9</f>
        <v>271</v>
      </c>
      <c r="B38" s="19">
        <f t="shared" si="0"/>
        <v>251.6577522974454</v>
      </c>
      <c r="C38" s="8">
        <v>0.25</v>
      </c>
      <c r="E38" s="17">
        <f t="shared" si="1"/>
        <v>-247.33800416742906</v>
      </c>
      <c r="F38" s="11">
        <v>0.5</v>
      </c>
      <c r="H38" s="17">
        <f t="shared" si="2"/>
        <v>-0.57570025998658358</v>
      </c>
    </row>
    <row r="39" spans="1:8" ht="15.75" thickTop="1" x14ac:dyDescent="0.25">
      <c r="E39" s="17">
        <f t="shared" si="1"/>
        <v>-770.86804820472719</v>
      </c>
      <c r="F39" s="11">
        <v>0.25</v>
      </c>
      <c r="H39" s="17">
        <f t="shared" si="2"/>
        <v>-0.76579008709972518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RawData</vt:lpstr>
      <vt:lpstr>TotalDmd</vt:lpstr>
      <vt:lpstr>IndivDemand</vt:lpstr>
      <vt:lpstr>Two curves</vt:lpstr>
      <vt:lpstr>Regressions</vt:lpstr>
      <vt:lpstr>FittedPowerCurve</vt:lpstr>
      <vt:lpstr>FittedLinear</vt:lpstr>
      <vt:lpstr>FittedQuadratic</vt:lpstr>
      <vt:lpstr>Respondents2018-20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Chakraborty, Judhajit</dc:creator>
  <cp:lastModifiedBy>Swinton, Scott</cp:lastModifiedBy>
  <dcterms:created xsi:type="dcterms:W3CDTF">2019-09-17T20:19:27Z</dcterms:created>
  <dcterms:modified xsi:type="dcterms:W3CDTF">2021-05-27T21:22:04Z</dcterms:modified>
</cp:coreProperties>
</file>